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30" tabRatio="932" activeTab="9"/>
  </bookViews>
  <sheets>
    <sheet name="источники 2023" sheetId="14" r:id="rId1"/>
    <sheet name="источники 24-25" sheetId="13" r:id="rId2"/>
    <sheet name="Доходы 2023" sheetId="15" r:id="rId3"/>
    <sheet name="Доходы 24-25" sheetId="7" r:id="rId4"/>
    <sheet name="РзПр 2023" sheetId="16" r:id="rId5"/>
    <sheet name="РзПр 24-25" sheetId="9" r:id="rId6"/>
    <sheet name="Ведомственная 2023" sheetId="17" r:id="rId7"/>
    <sheet name="Ведомственная 24-25" sheetId="10" r:id="rId8"/>
    <sheet name="Программы 2023" sheetId="18" r:id="rId9"/>
    <sheet name="Программы 23-24" sheetId="12" r:id="rId10"/>
  </sheets>
  <definedNames>
    <definedName name="_xlnm._FilterDatabase" localSheetId="6" hidden="1">'Ведомственная 2023'!$A$14:$G$495</definedName>
    <definedName name="_xlnm._FilterDatabase" localSheetId="7" hidden="1">'Ведомственная 24-25'!$B$13:$F$402</definedName>
    <definedName name="_xlnm._FilterDatabase" localSheetId="8" hidden="1">'Программы 2023'!$B$9:$C$392</definedName>
    <definedName name="_xlnm._FilterDatabase" localSheetId="9" hidden="1">'Программы 23-24'!$B$9:$C$308</definedName>
    <definedName name="_xlnm._FilterDatabase" localSheetId="4" hidden="1">'РзПр 2023'!$B$10:$E$461</definedName>
    <definedName name="_xlnm._FilterDatabase" localSheetId="5" hidden="1">'РзПр 24-25'!$B$10:$E$376</definedName>
    <definedName name="_xlnm.Print_Titles" localSheetId="6">'Ведомственная 2023'!$12:$14</definedName>
    <definedName name="_xlnm.Print_Titles" localSheetId="2">'Доходы 2023'!$9:$9</definedName>
    <definedName name="_xlnm.Print_Titles" localSheetId="3">'Доходы 24-25'!$9:$9</definedName>
    <definedName name="_xlnm.Print_Titles" localSheetId="8">'Программы 2023'!$7:$7</definedName>
    <definedName name="_xlnm.Print_Titles" localSheetId="4">'РзПр 2023'!$8:$8</definedName>
    <definedName name="_xlnm.Print_Area" localSheetId="6">'Ведомственная 2023'!$A$1:$G$495</definedName>
    <definedName name="_xlnm.Print_Area" localSheetId="7">'Ведомственная 24-25'!$A$1:$H$402</definedName>
    <definedName name="_xlnm.Print_Area" localSheetId="2">'Доходы 2023'!$A$1:$C$132</definedName>
    <definedName name="_xlnm.Print_Area" localSheetId="3">'Доходы 24-25'!$A$1:$D$117</definedName>
    <definedName name="_xlnm.Print_Area" localSheetId="0">'источники 2023'!$A$1:$C$17</definedName>
    <definedName name="_xlnm.Print_Area" localSheetId="1">'источники 24-25'!$A$1:$D$17</definedName>
    <definedName name="_xlnm.Print_Area" localSheetId="8">'Программы 2023'!$A$1:$D$395</definedName>
    <definedName name="_xlnm.Print_Area" localSheetId="9">'Программы 23-24'!$A$1:$E$316</definedName>
    <definedName name="_xlnm.Print_Area" localSheetId="4">'РзПр 2023'!$A$1:$F$461</definedName>
    <definedName name="_xlnm.Print_Area" localSheetId="5">'РзПр 24-25'!$A$1:$G$376</definedName>
  </definedNames>
  <calcPr calcId="162913" fullCalcOnLoad="1"/>
</workbook>
</file>

<file path=xl/calcChain.xml><?xml version="1.0" encoding="utf-8"?>
<calcChain xmlns="http://schemas.openxmlformats.org/spreadsheetml/2006/main">
  <c r="D14" i="18" l="1"/>
  <c r="D13" i="18" s="1"/>
  <c r="D16" i="18"/>
  <c r="D15" i="18" s="1"/>
  <c r="D18" i="18"/>
  <c r="D17" i="18" s="1"/>
  <c r="D20" i="18"/>
  <c r="D19" i="18" s="1"/>
  <c r="D24" i="18"/>
  <c r="D23" i="18" s="1"/>
  <c r="D25" i="18"/>
  <c r="D26" i="18"/>
  <c r="D28" i="18"/>
  <c r="D27" i="18" s="1"/>
  <c r="D32" i="18"/>
  <c r="D31" i="18" s="1"/>
  <c r="D30" i="18" s="1"/>
  <c r="D29" i="18" s="1"/>
  <c r="D33" i="18"/>
  <c r="D34" i="18"/>
  <c r="D39" i="18"/>
  <c r="D40" i="18"/>
  <c r="D38" i="18" s="1"/>
  <c r="D42" i="18"/>
  <c r="D41" i="18" s="1"/>
  <c r="D44" i="18"/>
  <c r="D43" i="18" s="1"/>
  <c r="D48" i="18"/>
  <c r="D47" i="18" s="1"/>
  <c r="D46" i="18" s="1"/>
  <c r="D45" i="18" s="1"/>
  <c r="D50" i="18"/>
  <c r="D49" i="18" s="1"/>
  <c r="D52" i="18"/>
  <c r="D51" i="18" s="1"/>
  <c r="D54" i="18"/>
  <c r="D53" i="18" s="1"/>
  <c r="D55" i="18"/>
  <c r="D56" i="18"/>
  <c r="D57" i="18"/>
  <c r="D58" i="18"/>
  <c r="D61" i="18"/>
  <c r="D62" i="18"/>
  <c r="D60" i="18" s="1"/>
  <c r="D59" i="18" s="1"/>
  <c r="D64" i="18"/>
  <c r="D63" i="18" s="1"/>
  <c r="D65" i="18"/>
  <c r="D66" i="18"/>
  <c r="D67" i="18"/>
  <c r="D70" i="18"/>
  <c r="D69" i="18" s="1"/>
  <c r="D68" i="18" s="1"/>
  <c r="D74" i="18"/>
  <c r="D73" i="18" s="1"/>
  <c r="D72" i="18" s="1"/>
  <c r="D76" i="18"/>
  <c r="D75" i="18" s="1"/>
  <c r="D77" i="18"/>
  <c r="D80" i="18"/>
  <c r="D79" i="18" s="1"/>
  <c r="D78" i="18" s="1"/>
  <c r="D82" i="18"/>
  <c r="D83" i="18"/>
  <c r="D84" i="18"/>
  <c r="D86" i="18"/>
  <c r="D85" i="18" s="1"/>
  <c r="D88" i="18"/>
  <c r="D87" i="18" s="1"/>
  <c r="D89" i="18"/>
  <c r="D94" i="18"/>
  <c r="D93" i="18" s="1"/>
  <c r="D92" i="18" s="1"/>
  <c r="D95" i="18"/>
  <c r="D98" i="18"/>
  <c r="D97" i="18" s="1"/>
  <c r="D96" i="18" s="1"/>
  <c r="D102" i="18"/>
  <c r="D101" i="18" s="1"/>
  <c r="D104" i="18"/>
  <c r="D103" i="18" s="1"/>
  <c r="D106" i="18"/>
  <c r="D105" i="18" s="1"/>
  <c r="D108" i="18"/>
  <c r="D107" i="18" s="1"/>
  <c r="D110" i="18"/>
  <c r="D109" i="18" s="1"/>
  <c r="D111" i="18"/>
  <c r="D112" i="18"/>
  <c r="D113" i="18"/>
  <c r="D114" i="18"/>
  <c r="D115" i="18"/>
  <c r="D116" i="18"/>
  <c r="D117" i="18"/>
  <c r="D120" i="18"/>
  <c r="D119" i="18" s="1"/>
  <c r="D118" i="18" s="1"/>
  <c r="D122" i="18"/>
  <c r="D121" i="18" s="1"/>
  <c r="D124" i="18"/>
  <c r="D123" i="18" s="1"/>
  <c r="D126" i="18"/>
  <c r="D125" i="18" s="1"/>
  <c r="D128" i="18"/>
  <c r="D127" i="18" s="1"/>
  <c r="D129" i="18"/>
  <c r="D130" i="18"/>
  <c r="D131" i="18"/>
  <c r="D134" i="18"/>
  <c r="D133" i="18" s="1"/>
  <c r="D132" i="18" s="1"/>
  <c r="D136" i="18"/>
  <c r="D135" i="18" s="1"/>
  <c r="D139" i="18"/>
  <c r="D138" i="18" s="1"/>
  <c r="D137" i="18" s="1"/>
  <c r="D142" i="18"/>
  <c r="D141" i="18" s="1"/>
  <c r="D140" i="18" s="1"/>
  <c r="D146" i="18"/>
  <c r="D145" i="18" s="1"/>
  <c r="D144" i="18" s="1"/>
  <c r="D147" i="18"/>
  <c r="D148" i="18"/>
  <c r="D150" i="18"/>
  <c r="D149" i="18" s="1"/>
  <c r="D151" i="18"/>
  <c r="D156" i="18"/>
  <c r="D155" i="18" s="1"/>
  <c r="D154" i="18" s="1"/>
  <c r="D153" i="18" s="1"/>
  <c r="D152" i="18" s="1"/>
  <c r="D158" i="18"/>
  <c r="D157" i="18" s="1"/>
  <c r="D164" i="18"/>
  <c r="D163" i="18" s="1"/>
  <c r="D166" i="18"/>
  <c r="D165" i="18" s="1"/>
  <c r="D168" i="18"/>
  <c r="D167" i="18" s="1"/>
  <c r="D170" i="18"/>
  <c r="D169" i="18" s="1"/>
  <c r="D172" i="18"/>
  <c r="D171" i="18" s="1"/>
  <c r="D174" i="18"/>
  <c r="D173" i="18" s="1"/>
  <c r="D176" i="18"/>
  <c r="D175" i="18" s="1"/>
  <c r="D177" i="18"/>
  <c r="D178" i="18"/>
  <c r="D179" i="18"/>
  <c r="D180" i="18"/>
  <c r="D181" i="18"/>
  <c r="D182" i="18"/>
  <c r="D183" i="18"/>
  <c r="D184" i="18"/>
  <c r="D185" i="18"/>
  <c r="D187" i="18"/>
  <c r="D186" i="18" s="1"/>
  <c r="D188" i="18"/>
  <c r="D189" i="18"/>
  <c r="D192" i="18"/>
  <c r="D191" i="18" s="1"/>
  <c r="D190" i="18" s="1"/>
  <c r="D193" i="18"/>
  <c r="D198" i="18"/>
  <c r="D197" i="18" s="1"/>
  <c r="D196" i="18" s="1"/>
  <c r="D200" i="18"/>
  <c r="D199" i="18" s="1"/>
  <c r="D203" i="18"/>
  <c r="D202" i="18" s="1"/>
  <c r="D204" i="18"/>
  <c r="D205" i="18"/>
  <c r="D206" i="18"/>
  <c r="D207" i="18"/>
  <c r="D211" i="18"/>
  <c r="D210" i="18" s="1"/>
  <c r="D209" i="18" s="1"/>
  <c r="D212" i="18"/>
  <c r="D213" i="18"/>
  <c r="D216" i="18"/>
  <c r="D215" i="18" s="1"/>
  <c r="D214" i="18" s="1"/>
  <c r="D219" i="18"/>
  <c r="D218" i="18" s="1"/>
  <c r="D217" i="18" s="1"/>
  <c r="D220" i="18"/>
  <c r="D222" i="18"/>
  <c r="D221" i="18" s="1"/>
  <c r="D223" i="18"/>
  <c r="D227" i="18"/>
  <c r="D226" i="18" s="1"/>
  <c r="D225" i="18" s="1"/>
  <c r="D224" i="18" s="1"/>
  <c r="D229" i="18"/>
  <c r="D230" i="18"/>
  <c r="D228" i="18" s="1"/>
  <c r="D232" i="18"/>
  <c r="D231" i="18" s="1"/>
  <c r="D233" i="18"/>
  <c r="D235" i="18"/>
  <c r="D234" i="18" s="1"/>
  <c r="D240" i="18"/>
  <c r="D239" i="18" s="1"/>
  <c r="D238" i="18" s="1"/>
  <c r="D237" i="18" s="1"/>
  <c r="D236" i="18" s="1"/>
  <c r="D245" i="18"/>
  <c r="D244" i="18" s="1"/>
  <c r="D246" i="18"/>
  <c r="D248" i="18"/>
  <c r="D247" i="18" s="1"/>
  <c r="D253" i="18"/>
  <c r="D254" i="18"/>
  <c r="D252" i="18" s="1"/>
  <c r="D256" i="18"/>
  <c r="D255" i="18" s="1"/>
  <c r="D251" i="18" s="1"/>
  <c r="D250" i="18" s="1"/>
  <c r="D249" i="18" s="1"/>
  <c r="D257" i="18"/>
  <c r="D258" i="18"/>
  <c r="D263" i="18"/>
  <c r="D264" i="18"/>
  <c r="D262" i="18" s="1"/>
  <c r="D261" i="18" s="1"/>
  <c r="D260" i="18" s="1"/>
  <c r="D265" i="18"/>
  <c r="D266" i="18"/>
  <c r="D270" i="18"/>
  <c r="D269" i="18" s="1"/>
  <c r="D268" i="18" s="1"/>
  <c r="D272" i="18"/>
  <c r="D271" i="18" s="1"/>
  <c r="D273" i="18"/>
  <c r="D275" i="18"/>
  <c r="D274" i="18" s="1"/>
  <c r="D276" i="18"/>
  <c r="D280" i="18"/>
  <c r="D279" i="18" s="1"/>
  <c r="D278" i="18" s="1"/>
  <c r="D281" i="18"/>
  <c r="D285" i="18"/>
  <c r="D284" i="18" s="1"/>
  <c r="D283" i="18" s="1"/>
  <c r="D288" i="18"/>
  <c r="D287" i="18" s="1"/>
  <c r="D286" i="18" s="1"/>
  <c r="D291" i="18"/>
  <c r="D290" i="18" s="1"/>
  <c r="D289" i="18" s="1"/>
  <c r="D296" i="18"/>
  <c r="D295" i="18" s="1"/>
  <c r="D294" i="18" s="1"/>
  <c r="D293" i="18" s="1"/>
  <c r="D300" i="18"/>
  <c r="D299" i="18" s="1"/>
  <c r="D298" i="18" s="1"/>
  <c r="D297" i="18" s="1"/>
  <c r="D301" i="18"/>
  <c r="D304" i="18"/>
  <c r="D303" i="18" s="1"/>
  <c r="D302" i="18" s="1"/>
  <c r="D305" i="18"/>
  <c r="D306" i="18"/>
  <c r="D310" i="18"/>
  <c r="D309" i="18" s="1"/>
  <c r="D308" i="18" s="1"/>
  <c r="D307" i="18" s="1"/>
  <c r="D311" i="18"/>
  <c r="D312" i="18"/>
  <c r="D313" i="18"/>
  <c r="D318" i="18"/>
  <c r="D317" i="18" s="1"/>
  <c r="D316" i="18" s="1"/>
  <c r="D315" i="18" s="1"/>
  <c r="D320" i="18"/>
  <c r="D321" i="18"/>
  <c r="D322" i="18"/>
  <c r="D325" i="18"/>
  <c r="D324" i="18" s="1"/>
  <c r="D323" i="18" s="1"/>
  <c r="D319" i="18" s="1"/>
  <c r="D314" i="18" s="1"/>
  <c r="D328" i="18"/>
  <c r="D327" i="18" s="1"/>
  <c r="D326" i="18" s="1"/>
  <c r="D329" i="18"/>
  <c r="D330" i="18"/>
  <c r="D334" i="18"/>
  <c r="D335" i="18"/>
  <c r="D336" i="18"/>
  <c r="D337" i="18"/>
  <c r="D339" i="18"/>
  <c r="D338" i="18" s="1"/>
  <c r="D342" i="18"/>
  <c r="D341" i="18" s="1"/>
  <c r="D340" i="18" s="1"/>
  <c r="D343" i="18"/>
  <c r="D347" i="18"/>
  <c r="D346" i="18" s="1"/>
  <c r="D345" i="18" s="1"/>
  <c r="D344" i="18" s="1"/>
  <c r="D348" i="18"/>
  <c r="D352" i="18"/>
  <c r="D351" i="18" s="1"/>
  <c r="D350" i="18" s="1"/>
  <c r="D349" i="18" s="1"/>
  <c r="D353" i="18"/>
  <c r="D357" i="18"/>
  <c r="D356" i="18" s="1"/>
  <c r="D355" i="18" s="1"/>
  <c r="D354" i="18" s="1"/>
  <c r="D358" i="18"/>
  <c r="D362" i="18"/>
  <c r="D361" i="18" s="1"/>
  <c r="D360" i="18" s="1"/>
  <c r="D359" i="18" s="1"/>
  <c r="D363" i="18"/>
  <c r="D367" i="18"/>
  <c r="D368" i="18"/>
  <c r="D366" i="18" s="1"/>
  <c r="D369" i="18"/>
  <c r="D370" i="18"/>
  <c r="D371" i="18"/>
  <c r="D372" i="18"/>
  <c r="D373" i="18"/>
  <c r="D375" i="18"/>
  <c r="D376" i="18"/>
  <c r="D374" i="18" s="1"/>
  <c r="D377" i="18"/>
  <c r="D379" i="18"/>
  <c r="D378" i="18" s="1"/>
  <c r="D381" i="18"/>
  <c r="D380" i="18" s="1"/>
  <c r="D382" i="18"/>
  <c r="D383" i="18"/>
  <c r="D387" i="18"/>
  <c r="D386" i="18" s="1"/>
  <c r="D385" i="18" s="1"/>
  <c r="D384" i="18" s="1"/>
  <c r="D391" i="18"/>
  <c r="D392" i="18"/>
  <c r="D390" i="18" s="1"/>
  <c r="D389" i="18" s="1"/>
  <c r="D388" i="18" s="1"/>
  <c r="G19" i="17"/>
  <c r="G18" i="17" s="1"/>
  <c r="G20" i="17"/>
  <c r="G21" i="17"/>
  <c r="G27" i="17"/>
  <c r="G26" i="17" s="1"/>
  <c r="G25" i="17" s="1"/>
  <c r="G24" i="17" s="1"/>
  <c r="G32" i="17"/>
  <c r="G31" i="17" s="1"/>
  <c r="G30" i="17" s="1"/>
  <c r="G29" i="17" s="1"/>
  <c r="G34" i="17"/>
  <c r="G38" i="17"/>
  <c r="G37" i="17" s="1"/>
  <c r="G36" i="17" s="1"/>
  <c r="G41" i="17"/>
  <c r="G45" i="17"/>
  <c r="G44" i="17" s="1"/>
  <c r="G43" i="17" s="1"/>
  <c r="G46" i="17"/>
  <c r="G52" i="17"/>
  <c r="G50" i="17" s="1"/>
  <c r="G55" i="17"/>
  <c r="G56" i="17"/>
  <c r="G59" i="17"/>
  <c r="G62" i="17"/>
  <c r="G61" i="17" s="1"/>
  <c r="G65" i="17"/>
  <c r="G64" i="17" s="1"/>
  <c r="G70" i="17"/>
  <c r="G69" i="17" s="1"/>
  <c r="G68" i="17" s="1"/>
  <c r="G67" i="17" s="1"/>
  <c r="G72" i="17"/>
  <c r="G76" i="17"/>
  <c r="G75" i="17" s="1"/>
  <c r="G74" i="17" s="1"/>
  <c r="G77" i="17"/>
  <c r="G82" i="17"/>
  <c r="G81" i="17" s="1"/>
  <c r="G80" i="17" s="1"/>
  <c r="G79" i="17" s="1"/>
  <c r="G85" i="17"/>
  <c r="G90" i="17"/>
  <c r="G89" i="17" s="1"/>
  <c r="G88" i="17" s="1"/>
  <c r="G87" i="17" s="1"/>
  <c r="G94" i="17"/>
  <c r="G93" i="17" s="1"/>
  <c r="G92" i="17" s="1"/>
  <c r="G99" i="17"/>
  <c r="G98" i="17" s="1"/>
  <c r="G97" i="17" s="1"/>
  <c r="G102" i="17"/>
  <c r="G106" i="17"/>
  <c r="G108" i="17"/>
  <c r="G112" i="17"/>
  <c r="G111" i="17" s="1"/>
  <c r="G110" i="17" s="1"/>
  <c r="G118" i="17"/>
  <c r="G119" i="17"/>
  <c r="G120" i="17"/>
  <c r="G123" i="17"/>
  <c r="G124" i="17"/>
  <c r="G126" i="17"/>
  <c r="G127" i="17"/>
  <c r="G131" i="17"/>
  <c r="G130" i="17" s="1"/>
  <c r="G129" i="17" s="1"/>
  <c r="G135" i="17"/>
  <c r="G134" i="17" s="1"/>
  <c r="G133" i="17" s="1"/>
  <c r="G132" i="17" s="1"/>
  <c r="G136" i="17"/>
  <c r="G138" i="17"/>
  <c r="G139" i="17"/>
  <c r="G142" i="17"/>
  <c r="G141" i="17" s="1"/>
  <c r="G148" i="17"/>
  <c r="G147" i="17" s="1"/>
  <c r="G146" i="17" s="1"/>
  <c r="G145" i="17" s="1"/>
  <c r="G149" i="17"/>
  <c r="G152" i="17"/>
  <c r="G160" i="17"/>
  <c r="G158" i="17" s="1"/>
  <c r="G157" i="17" s="1"/>
  <c r="G156" i="17" s="1"/>
  <c r="G155" i="17" s="1"/>
  <c r="G154" i="17" s="1"/>
  <c r="G161" i="17"/>
  <c r="G163" i="17"/>
  <c r="G168" i="17"/>
  <c r="G167" i="17" s="1"/>
  <c r="G169" i="17"/>
  <c r="G173" i="17"/>
  <c r="G172" i="17" s="1"/>
  <c r="G176" i="17"/>
  <c r="G175" i="17" s="1"/>
  <c r="G171" i="17" s="1"/>
  <c r="G166" i="17" s="1"/>
  <c r="G165" i="17" s="1"/>
  <c r="G181" i="17"/>
  <c r="G180" i="17" s="1"/>
  <c r="G179" i="17" s="1"/>
  <c r="G178" i="17" s="1"/>
  <c r="G182" i="17"/>
  <c r="G184" i="17"/>
  <c r="G192" i="17"/>
  <c r="G194" i="17"/>
  <c r="G196" i="17"/>
  <c r="G198" i="17"/>
  <c r="G200" i="17"/>
  <c r="G202" i="17"/>
  <c r="G191" i="17" s="1"/>
  <c r="G190" i="17" s="1"/>
  <c r="G189" i="17" s="1"/>
  <c r="G205" i="17"/>
  <c r="G204" i="17" s="1"/>
  <c r="G207" i="17"/>
  <c r="G209" i="17"/>
  <c r="G211" i="17"/>
  <c r="G213" i="17"/>
  <c r="G215" i="17"/>
  <c r="G217" i="17"/>
  <c r="G220" i="17"/>
  <c r="G219" i="17" s="1"/>
  <c r="G221" i="17"/>
  <c r="G226" i="17"/>
  <c r="G228" i="17"/>
  <c r="G225" i="17" s="1"/>
  <c r="G224" i="17" s="1"/>
  <c r="G223" i="17" s="1"/>
  <c r="G230" i="17"/>
  <c r="G236" i="17"/>
  <c r="G235" i="17" s="1"/>
  <c r="G237" i="17"/>
  <c r="G240" i="17"/>
  <c r="G241" i="17"/>
  <c r="G245" i="17"/>
  <c r="G244" i="17" s="1"/>
  <c r="G243" i="17" s="1"/>
  <c r="G250" i="17"/>
  <c r="G249" i="17" s="1"/>
  <c r="G248" i="17" s="1"/>
  <c r="G247" i="17" s="1"/>
  <c r="G252" i="17"/>
  <c r="G258" i="17"/>
  <c r="G257" i="17" s="1"/>
  <c r="G256" i="17" s="1"/>
  <c r="G255" i="17" s="1"/>
  <c r="G254" i="17" s="1"/>
  <c r="G265" i="17"/>
  <c r="G264" i="17" s="1"/>
  <c r="G263" i="17" s="1"/>
  <c r="G262" i="17" s="1"/>
  <c r="G261" i="17" s="1"/>
  <c r="G260" i="17" s="1"/>
  <c r="G272" i="17"/>
  <c r="G271" i="17" s="1"/>
  <c r="G270" i="17" s="1"/>
  <c r="G278" i="17"/>
  <c r="G277" i="17" s="1"/>
  <c r="G276" i="17" s="1"/>
  <c r="G275" i="17" s="1"/>
  <c r="G274" i="17" s="1"/>
  <c r="G280" i="17"/>
  <c r="G281" i="17"/>
  <c r="G287" i="17"/>
  <c r="G286" i="17" s="1"/>
  <c r="G285" i="17" s="1"/>
  <c r="G284" i="17" s="1"/>
  <c r="G283" i="17" s="1"/>
  <c r="G290" i="17"/>
  <c r="G292" i="17"/>
  <c r="G297" i="17"/>
  <c r="G296" i="17" s="1"/>
  <c r="G295" i="17" s="1"/>
  <c r="G294" i="17" s="1"/>
  <c r="G300" i="17"/>
  <c r="G306" i="17"/>
  <c r="G305" i="17" s="1"/>
  <c r="G304" i="17" s="1"/>
  <c r="G303" i="17" s="1"/>
  <c r="G302" i="17" s="1"/>
  <c r="G307" i="17"/>
  <c r="G309" i="17"/>
  <c r="G310" i="17"/>
  <c r="G318" i="17"/>
  <c r="G317" i="17" s="1"/>
  <c r="G316" i="17" s="1"/>
  <c r="G315" i="17" s="1"/>
  <c r="G314" i="17" s="1"/>
  <c r="G313" i="17" s="1"/>
  <c r="G326" i="17"/>
  <c r="G329" i="17"/>
  <c r="G333" i="17"/>
  <c r="G336" i="17"/>
  <c r="G332" i="17" s="1"/>
  <c r="G343" i="17"/>
  <c r="G345" i="17"/>
  <c r="G342" i="17" s="1"/>
  <c r="G341" i="17" s="1"/>
  <c r="G340" i="17" s="1"/>
  <c r="G339" i="17" s="1"/>
  <c r="G347" i="17"/>
  <c r="G351" i="17"/>
  <c r="G350" i="17" s="1"/>
  <c r="G349" i="17" s="1"/>
  <c r="G354" i="17"/>
  <c r="G353" i="17" s="1"/>
  <c r="G352" i="17" s="1"/>
  <c r="G362" i="17"/>
  <c r="G359" i="17" s="1"/>
  <c r="G358" i="17" s="1"/>
  <c r="G357" i="17" s="1"/>
  <c r="G369" i="17"/>
  <c r="G368" i="17" s="1"/>
  <c r="G367" i="17" s="1"/>
  <c r="G366" i="17" s="1"/>
  <c r="G365" i="17" s="1"/>
  <c r="G371" i="17"/>
  <c r="G373" i="17"/>
  <c r="G379" i="17"/>
  <c r="G378" i="17" s="1"/>
  <c r="G381" i="17"/>
  <c r="G383" i="17"/>
  <c r="G385" i="17"/>
  <c r="G388" i="17"/>
  <c r="G390" i="17"/>
  <c r="G393" i="17"/>
  <c r="G392" i="17" s="1"/>
  <c r="G394" i="17"/>
  <c r="G397" i="17"/>
  <c r="G396" i="17" s="1"/>
  <c r="G399" i="17"/>
  <c r="G401" i="17"/>
  <c r="G402" i="17"/>
  <c r="G404" i="17"/>
  <c r="G407" i="17"/>
  <c r="G406" i="17" s="1"/>
  <c r="G408" i="17"/>
  <c r="G411" i="17"/>
  <c r="G410" i="17" s="1"/>
  <c r="G409" i="17" s="1"/>
  <c r="G415" i="17"/>
  <c r="G414" i="17" s="1"/>
  <c r="G413" i="17" s="1"/>
  <c r="G412" i="17" s="1"/>
  <c r="G416" i="17"/>
  <c r="G418" i="17"/>
  <c r="G421" i="17"/>
  <c r="G420" i="17" s="1"/>
  <c r="G426" i="17"/>
  <c r="G427" i="17"/>
  <c r="G431" i="17"/>
  <c r="G430" i="17" s="1"/>
  <c r="G436" i="17"/>
  <c r="G435" i="17" s="1"/>
  <c r="G434" i="17" s="1"/>
  <c r="G433" i="17" s="1"/>
  <c r="G438" i="17"/>
  <c r="G440" i="17"/>
  <c r="G447" i="17"/>
  <c r="G446" i="17" s="1"/>
  <c r="G445" i="17" s="1"/>
  <c r="G444" i="17" s="1"/>
  <c r="G443" i="17" s="1"/>
  <c r="G442" i="17" s="1"/>
  <c r="G455" i="17"/>
  <c r="G457" i="17"/>
  <c r="G459" i="17"/>
  <c r="G454" i="17" s="1"/>
  <c r="G453" i="17" s="1"/>
  <c r="G461" i="17"/>
  <c r="G465" i="17"/>
  <c r="G464" i="17" s="1"/>
  <c r="G463" i="17" s="1"/>
  <c r="G469" i="17"/>
  <c r="G470" i="17"/>
  <c r="G472" i="17"/>
  <c r="G471" i="17" s="1"/>
  <c r="G473" i="17"/>
  <c r="G482" i="17"/>
  <c r="G481" i="17" s="1"/>
  <c r="G480" i="17" s="1"/>
  <c r="G479" i="17" s="1"/>
  <c r="G478" i="17" s="1"/>
  <c r="G477" i="17" s="1"/>
  <c r="G488" i="17"/>
  <c r="G487" i="17" s="1"/>
  <c r="G486" i="17" s="1"/>
  <c r="G485" i="17" s="1"/>
  <c r="G494" i="17"/>
  <c r="G493" i="17" s="1"/>
  <c r="G492" i="17" s="1"/>
  <c r="G491" i="17" s="1"/>
  <c r="F16" i="16"/>
  <c r="F13" i="16" s="1"/>
  <c r="F12" i="16" s="1"/>
  <c r="F21" i="16"/>
  <c r="F20" i="16" s="1"/>
  <c r="F22" i="16"/>
  <c r="F27" i="16"/>
  <c r="F26" i="16" s="1"/>
  <c r="F25" i="16" s="1"/>
  <c r="F24" i="16" s="1"/>
  <c r="F28" i="16"/>
  <c r="F33" i="16"/>
  <c r="F32" i="16" s="1"/>
  <c r="F35" i="16"/>
  <c r="F34" i="16" s="1"/>
  <c r="F39" i="16"/>
  <c r="F38" i="16" s="1"/>
  <c r="F40" i="16"/>
  <c r="F42" i="16"/>
  <c r="F41" i="16" s="1"/>
  <c r="F48" i="16"/>
  <c r="F47" i="16" s="1"/>
  <c r="F49" i="16"/>
  <c r="F53" i="16"/>
  <c r="F54" i="16"/>
  <c r="F60" i="16"/>
  <c r="F59" i="16" s="1"/>
  <c r="F58" i="16" s="1"/>
  <c r="F57" i="16" s="1"/>
  <c r="F56" i="16" s="1"/>
  <c r="F65" i="16"/>
  <c r="F64" i="16" s="1"/>
  <c r="F63" i="16" s="1"/>
  <c r="F66" i="16"/>
  <c r="F70" i="16"/>
  <c r="F69" i="16" s="1"/>
  <c r="F68" i="16" s="1"/>
  <c r="F73" i="16"/>
  <c r="F72" i="16" s="1"/>
  <c r="F71" i="16" s="1"/>
  <c r="F76" i="16"/>
  <c r="F77" i="16"/>
  <c r="F79" i="16"/>
  <c r="F78" i="16" s="1"/>
  <c r="F84" i="16"/>
  <c r="F83" i="16" s="1"/>
  <c r="F82" i="16" s="1"/>
  <c r="F81" i="16" s="1"/>
  <c r="F80" i="16" s="1"/>
  <c r="F86" i="16"/>
  <c r="F85" i="16" s="1"/>
  <c r="F89" i="16"/>
  <c r="F88" i="16" s="1"/>
  <c r="F87" i="16" s="1"/>
  <c r="F90" i="16"/>
  <c r="F91" i="16"/>
  <c r="F96" i="16"/>
  <c r="F95" i="16" s="1"/>
  <c r="F97" i="16"/>
  <c r="F99" i="16"/>
  <c r="F98" i="16" s="1"/>
  <c r="F104" i="16"/>
  <c r="F103" i="16" s="1"/>
  <c r="F102" i="16" s="1"/>
  <c r="F101" i="16" s="1"/>
  <c r="F100" i="16" s="1"/>
  <c r="F108" i="16"/>
  <c r="F109" i="16"/>
  <c r="F113" i="16"/>
  <c r="F112" i="16" s="1"/>
  <c r="F114" i="16"/>
  <c r="F116" i="16"/>
  <c r="F117" i="16"/>
  <c r="F118" i="16"/>
  <c r="F120" i="16"/>
  <c r="F119" i="16" s="1"/>
  <c r="F122" i="16"/>
  <c r="F121" i="16" s="1"/>
  <c r="F126" i="16"/>
  <c r="F125" i="16" s="1"/>
  <c r="F124" i="16" s="1"/>
  <c r="F123" i="16" s="1"/>
  <c r="F127" i="16"/>
  <c r="F134" i="16"/>
  <c r="F133" i="16" s="1"/>
  <c r="F132" i="16" s="1"/>
  <c r="F131" i="16" s="1"/>
  <c r="F138" i="16"/>
  <c r="F137" i="16" s="1"/>
  <c r="F136" i="16" s="1"/>
  <c r="F141" i="16"/>
  <c r="F140" i="16" s="1"/>
  <c r="F139" i="16" s="1"/>
  <c r="F144" i="16"/>
  <c r="F143" i="16" s="1"/>
  <c r="F142" i="16" s="1"/>
  <c r="F150" i="16"/>
  <c r="F149" i="16" s="1"/>
  <c r="F148" i="16" s="1"/>
  <c r="F153" i="16"/>
  <c r="F152" i="16" s="1"/>
  <c r="F151" i="16" s="1"/>
  <c r="F156" i="16"/>
  <c r="F155" i="16" s="1"/>
  <c r="F154" i="16" s="1"/>
  <c r="F163" i="16"/>
  <c r="F162" i="16" s="1"/>
  <c r="F161" i="16" s="1"/>
  <c r="F160" i="16" s="1"/>
  <c r="F167" i="16"/>
  <c r="F168" i="16"/>
  <c r="F166" i="16" s="1"/>
  <c r="F165" i="16" s="1"/>
  <c r="F164" i="16" s="1"/>
  <c r="F169" i="16"/>
  <c r="F170" i="16"/>
  <c r="F176" i="16"/>
  <c r="F177" i="16"/>
  <c r="F175" i="16" s="1"/>
  <c r="F179" i="16"/>
  <c r="F178" i="16" s="1"/>
  <c r="F181" i="16"/>
  <c r="F180" i="16" s="1"/>
  <c r="F187" i="16"/>
  <c r="F186" i="16" s="1"/>
  <c r="F185" i="16" s="1"/>
  <c r="F184" i="16" s="1"/>
  <c r="F190" i="16"/>
  <c r="F189" i="16" s="1"/>
  <c r="F191" i="16"/>
  <c r="F194" i="16"/>
  <c r="F193" i="16" s="1"/>
  <c r="F192" i="16" s="1"/>
  <c r="F200" i="16"/>
  <c r="F199" i="16" s="1"/>
  <c r="F202" i="16"/>
  <c r="F201" i="16" s="1"/>
  <c r="F210" i="16"/>
  <c r="F209" i="16" s="1"/>
  <c r="F211" i="16"/>
  <c r="F212" i="16"/>
  <c r="F214" i="16"/>
  <c r="F213" i="16" s="1"/>
  <c r="F216" i="16"/>
  <c r="F215" i="16" s="1"/>
  <c r="F218" i="16"/>
  <c r="F217" i="16" s="1"/>
  <c r="F220" i="16"/>
  <c r="F219" i="16" s="1"/>
  <c r="F222" i="16"/>
  <c r="F223" i="16"/>
  <c r="F225" i="16"/>
  <c r="F224" i="16" s="1"/>
  <c r="F227" i="16"/>
  <c r="F226" i="16" s="1"/>
  <c r="F229" i="16"/>
  <c r="F228" i="16" s="1"/>
  <c r="F231" i="16"/>
  <c r="F230" i="16" s="1"/>
  <c r="F233" i="16"/>
  <c r="F232" i="16" s="1"/>
  <c r="F235" i="16"/>
  <c r="F234" i="16" s="1"/>
  <c r="F239" i="16"/>
  <c r="F238" i="16" s="1"/>
  <c r="F237" i="16" s="1"/>
  <c r="F236" i="16" s="1"/>
  <c r="F244" i="16"/>
  <c r="F243" i="16" s="1"/>
  <c r="F246" i="16"/>
  <c r="F245" i="16" s="1"/>
  <c r="F248" i="16"/>
  <c r="F247" i="16" s="1"/>
  <c r="F254" i="16"/>
  <c r="F255" i="16"/>
  <c r="F257" i="16"/>
  <c r="F256" i="16" s="1"/>
  <c r="F259" i="16"/>
  <c r="F258" i="16" s="1"/>
  <c r="F265" i="16"/>
  <c r="F264" i="16" s="1"/>
  <c r="F267" i="16"/>
  <c r="F266" i="16" s="1"/>
  <c r="F269" i="16"/>
  <c r="F268" i="16" s="1"/>
  <c r="F271" i="16"/>
  <c r="F270" i="16" s="1"/>
  <c r="F273" i="16"/>
  <c r="F274" i="16"/>
  <c r="F276" i="16"/>
  <c r="F275" i="16" s="1"/>
  <c r="F278" i="16"/>
  <c r="F277" i="16" s="1"/>
  <c r="F280" i="16"/>
  <c r="F279" i="16" s="1"/>
  <c r="F283" i="16"/>
  <c r="F282" i="16" s="1"/>
  <c r="F284" i="16"/>
  <c r="F285" i="16"/>
  <c r="F288" i="16"/>
  <c r="F287" i="16" s="1"/>
  <c r="F290" i="16"/>
  <c r="F289" i="16" s="1"/>
  <c r="F293" i="16"/>
  <c r="F292" i="16" s="1"/>
  <c r="F291" i="16" s="1"/>
  <c r="F296" i="16"/>
  <c r="F295" i="16" s="1"/>
  <c r="F294" i="16" s="1"/>
  <c r="F301" i="16"/>
  <c r="F300" i="16" s="1"/>
  <c r="F303" i="16"/>
  <c r="F302" i="16" s="1"/>
  <c r="F305" i="16"/>
  <c r="F304" i="16" s="1"/>
  <c r="F306" i="16"/>
  <c r="F312" i="16"/>
  <c r="F313" i="16"/>
  <c r="F311" i="16" s="1"/>
  <c r="F310" i="16" s="1"/>
  <c r="F309" i="16" s="1"/>
  <c r="F316" i="16"/>
  <c r="F315" i="16" s="1"/>
  <c r="F314" i="16" s="1"/>
  <c r="F320" i="16"/>
  <c r="F319" i="16" s="1"/>
  <c r="F318" i="16" s="1"/>
  <c r="F317" i="16" s="1"/>
  <c r="F326" i="16"/>
  <c r="F325" i="16" s="1"/>
  <c r="F324" i="16" s="1"/>
  <c r="F327" i="16"/>
  <c r="F329" i="16"/>
  <c r="F328" i="16" s="1"/>
  <c r="F330" i="16"/>
  <c r="F335" i="16"/>
  <c r="F334" i="16" s="1"/>
  <c r="F337" i="16"/>
  <c r="F336" i="16" s="1"/>
  <c r="F338" i="16"/>
  <c r="F340" i="16"/>
  <c r="F341" i="16"/>
  <c r="F348" i="16"/>
  <c r="F347" i="16" s="1"/>
  <c r="F350" i="16"/>
  <c r="F349" i="16" s="1"/>
  <c r="F352" i="16"/>
  <c r="F351" i="16" s="1"/>
  <c r="F353" i="16"/>
  <c r="F354" i="16"/>
  <c r="F358" i="16"/>
  <c r="F359" i="16"/>
  <c r="F360" i="16"/>
  <c r="F361" i="16"/>
  <c r="F362" i="16"/>
  <c r="F366" i="16"/>
  <c r="F365" i="16" s="1"/>
  <c r="F364" i="16" s="1"/>
  <c r="F363" i="16" s="1"/>
  <c r="F367" i="16"/>
  <c r="F368" i="16"/>
  <c r="F372" i="16"/>
  <c r="F371" i="16" s="1"/>
  <c r="F370" i="16" s="1"/>
  <c r="F369" i="16" s="1"/>
  <c r="F379" i="16"/>
  <c r="F378" i="16" s="1"/>
  <c r="F377" i="16" s="1"/>
  <c r="F376" i="16" s="1"/>
  <c r="F375" i="16" s="1"/>
  <c r="F374" i="16" s="1"/>
  <c r="F373" i="16" s="1"/>
  <c r="F386" i="16"/>
  <c r="F385" i="16" s="1"/>
  <c r="F384" i="16" s="1"/>
  <c r="F383" i="16" s="1"/>
  <c r="F392" i="16"/>
  <c r="F393" i="16"/>
  <c r="F395" i="16"/>
  <c r="F396" i="16"/>
  <c r="F399" i="16"/>
  <c r="F400" i="16"/>
  <c r="F402" i="16"/>
  <c r="F401" i="16" s="1"/>
  <c r="F403" i="16"/>
  <c r="F409" i="16"/>
  <c r="F408" i="16" s="1"/>
  <c r="F411" i="16"/>
  <c r="F410" i="16" s="1"/>
  <c r="F413" i="16"/>
  <c r="F412" i="16" s="1"/>
  <c r="F417" i="16"/>
  <c r="F416" i="16" s="1"/>
  <c r="F415" i="16" s="1"/>
  <c r="F414" i="16" s="1"/>
  <c r="F419" i="16"/>
  <c r="F418" i="16" s="1"/>
  <c r="F420" i="16"/>
  <c r="F425" i="16"/>
  <c r="F424" i="16" s="1"/>
  <c r="F423" i="16" s="1"/>
  <c r="F422" i="16" s="1"/>
  <c r="F421" i="16" s="1"/>
  <c r="F431" i="16"/>
  <c r="F430" i="16" s="1"/>
  <c r="F432" i="16"/>
  <c r="F434" i="16"/>
  <c r="F433" i="16" s="1"/>
  <c r="F435" i="16"/>
  <c r="F436" i="16"/>
  <c r="F441" i="16"/>
  <c r="F442" i="16"/>
  <c r="F444" i="16"/>
  <c r="F443" i="16" s="1"/>
  <c r="F451" i="16"/>
  <c r="F450" i="16" s="1"/>
  <c r="F449" i="16" s="1"/>
  <c r="F454" i="16"/>
  <c r="F453" i="16" s="1"/>
  <c r="F452" i="16" s="1"/>
  <c r="F457" i="16"/>
  <c r="F456" i="16" s="1"/>
  <c r="F455" i="16" s="1"/>
  <c r="F461" i="16"/>
  <c r="F460" i="16" s="1"/>
  <c r="F459" i="16" s="1"/>
  <c r="F458" i="16" s="1"/>
  <c r="C12" i="15"/>
  <c r="C11" i="15" s="1"/>
  <c r="C19" i="15"/>
  <c r="C18" i="15" s="1"/>
  <c r="C17" i="15" s="1"/>
  <c r="C21" i="15"/>
  <c r="C23" i="15"/>
  <c r="C25" i="15"/>
  <c r="C29" i="15"/>
  <c r="C31" i="15"/>
  <c r="C28" i="15" s="1"/>
  <c r="C27" i="15" s="1"/>
  <c r="C33" i="15"/>
  <c r="C35" i="15"/>
  <c r="C39" i="15"/>
  <c r="C38" i="15" s="1"/>
  <c r="C37" i="15" s="1"/>
  <c r="C42" i="15"/>
  <c r="C41" i="15" s="1"/>
  <c r="C46" i="15"/>
  <c r="C45" i="15" s="1"/>
  <c r="C44" i="15" s="1"/>
  <c r="C50" i="15"/>
  <c r="C49" i="15" s="1"/>
  <c r="C48" i="15" s="1"/>
  <c r="C54" i="15"/>
  <c r="C56" i="15"/>
  <c r="C53" i="15" s="1"/>
  <c r="C52" i="15" s="1"/>
  <c r="C58" i="15"/>
  <c r="C60" i="15"/>
  <c r="C62" i="15"/>
  <c r="C65" i="15"/>
  <c r="C64" i="15" s="1"/>
  <c r="C71" i="15"/>
  <c r="C70" i="15" s="1"/>
  <c r="C75" i="15"/>
  <c r="C77" i="15"/>
  <c r="C79" i="15"/>
  <c r="C84" i="15"/>
  <c r="C83" i="15" s="1"/>
  <c r="C74" i="15" s="1"/>
  <c r="C95" i="15"/>
  <c r="C97" i="15"/>
  <c r="C99" i="15"/>
  <c r="C101" i="15"/>
  <c r="C103" i="15"/>
  <c r="C105" i="15"/>
  <c r="C108" i="15"/>
  <c r="C107" i="15" s="1"/>
  <c r="C130" i="15"/>
  <c r="C129" i="15" s="1"/>
  <c r="E82" i="12"/>
  <c r="E81" i="12" s="1"/>
  <c r="E80" i="12" s="1"/>
  <c r="D82" i="12"/>
  <c r="D81" i="12"/>
  <c r="D80" i="12"/>
  <c r="G273" i="9"/>
  <c r="G272" i="9"/>
  <c r="G271" i="9" s="1"/>
  <c r="F273" i="9"/>
  <c r="F272" i="9" s="1"/>
  <c r="F271" i="9" s="1"/>
  <c r="H351" i="10"/>
  <c r="H350" i="10" s="1"/>
  <c r="G351" i="10"/>
  <c r="G350" i="10"/>
  <c r="H300" i="10"/>
  <c r="H299" i="10" s="1"/>
  <c r="D158" i="12"/>
  <c r="D157" i="12"/>
  <c r="D156" i="12"/>
  <c r="D155" i="12"/>
  <c r="D154" i="12" s="1"/>
  <c r="F184" i="9"/>
  <c r="F183" i="9" s="1"/>
  <c r="F182" i="9" s="1"/>
  <c r="F181" i="9" s="1"/>
  <c r="F180" i="9" s="1"/>
  <c r="F174" i="9" s="1"/>
  <c r="F173" i="9" s="1"/>
  <c r="G300" i="10"/>
  <c r="G299" i="10"/>
  <c r="G166" i="10"/>
  <c r="G165" i="10"/>
  <c r="G164" i="10" s="1"/>
  <c r="G163" i="10" s="1"/>
  <c r="E178" i="12"/>
  <c r="D178" i="12"/>
  <c r="D177" i="12"/>
  <c r="G277" i="9"/>
  <c r="G276" i="9" s="1"/>
  <c r="G275" i="9" s="1"/>
  <c r="G274" i="9" s="1"/>
  <c r="F277" i="9"/>
  <c r="F276" i="9"/>
  <c r="F275" i="9"/>
  <c r="F274" i="9"/>
  <c r="H356" i="10"/>
  <c r="H355" i="10" s="1"/>
  <c r="H354" i="10" s="1"/>
  <c r="H353" i="10" s="1"/>
  <c r="G356" i="10"/>
  <c r="G355" i="10"/>
  <c r="G354" i="10"/>
  <c r="G353" i="10"/>
  <c r="H331" i="10"/>
  <c r="E132" i="12" s="1"/>
  <c r="E131" i="12" s="1"/>
  <c r="E130" i="12" s="1"/>
  <c r="G331" i="10"/>
  <c r="D132" i="12"/>
  <c r="D131" i="12"/>
  <c r="D130" i="12"/>
  <c r="G325" i="10"/>
  <c r="G324" i="10" s="1"/>
  <c r="G323" i="10" s="1"/>
  <c r="D75" i="7"/>
  <c r="C75" i="7"/>
  <c r="D71" i="7"/>
  <c r="C71" i="7"/>
  <c r="H307" i="10"/>
  <c r="G214" i="9" s="1"/>
  <c r="G213" i="9" s="1"/>
  <c r="H306" i="10"/>
  <c r="G307" i="10"/>
  <c r="D108" i="12"/>
  <c r="D107" i="12" s="1"/>
  <c r="H101" i="10"/>
  <c r="E312" i="12"/>
  <c r="G101" i="10"/>
  <c r="G100" i="10"/>
  <c r="G99" i="10"/>
  <c r="G98" i="10" s="1"/>
  <c r="H93" i="10"/>
  <c r="E297" i="12" s="1"/>
  <c r="G93" i="10"/>
  <c r="H27" i="10"/>
  <c r="G29" i="9" s="1"/>
  <c r="G27" i="10"/>
  <c r="F29" i="9" s="1"/>
  <c r="D277" i="12"/>
  <c r="H288" i="10"/>
  <c r="G195" i="9" s="1"/>
  <c r="G194" i="9" s="1"/>
  <c r="G288" i="10"/>
  <c r="G287" i="10"/>
  <c r="H337" i="10"/>
  <c r="H336" i="10"/>
  <c r="H335" i="10" s="1"/>
  <c r="H334" i="10" s="1"/>
  <c r="H333" i="10" s="1"/>
  <c r="H332" i="10" s="1"/>
  <c r="G337" i="10"/>
  <c r="G336" i="10" s="1"/>
  <c r="G335" i="10" s="1"/>
  <c r="G334" i="10" s="1"/>
  <c r="H376" i="10"/>
  <c r="G376" i="10"/>
  <c r="G94" i="10"/>
  <c r="H94" i="10"/>
  <c r="H26" i="10"/>
  <c r="E276" i="12"/>
  <c r="G26" i="10"/>
  <c r="D276" i="12" s="1"/>
  <c r="D275" i="12" s="1"/>
  <c r="D274" i="12" s="1"/>
  <c r="D273" i="12" s="1"/>
  <c r="H296" i="10"/>
  <c r="G296" i="10"/>
  <c r="G295" i="10"/>
  <c r="H392" i="10"/>
  <c r="G392" i="10"/>
  <c r="D286" i="12"/>
  <c r="H372" i="10"/>
  <c r="G372" i="10"/>
  <c r="G371" i="10"/>
  <c r="G370" i="10" s="1"/>
  <c r="G369" i="10" s="1"/>
  <c r="E153" i="12"/>
  <c r="E152" i="12"/>
  <c r="E151" i="12" s="1"/>
  <c r="E150" i="12" s="1"/>
  <c r="E149" i="12" s="1"/>
  <c r="D153" i="12"/>
  <c r="D152" i="12" s="1"/>
  <c r="D151" i="12" s="1"/>
  <c r="D150" i="12" s="1"/>
  <c r="D149" i="12" s="1"/>
  <c r="G179" i="9"/>
  <c r="G178" i="9" s="1"/>
  <c r="G177" i="9" s="1"/>
  <c r="G176" i="9" s="1"/>
  <c r="G175" i="9" s="1"/>
  <c r="G174" i="9" s="1"/>
  <c r="G173" i="9" s="1"/>
  <c r="F179" i="9"/>
  <c r="F178" i="9" s="1"/>
  <c r="F177" i="9" s="1"/>
  <c r="F176" i="9" s="1"/>
  <c r="F175" i="9" s="1"/>
  <c r="H161" i="10"/>
  <c r="H160" i="10"/>
  <c r="H159" i="10" s="1"/>
  <c r="H158" i="10" s="1"/>
  <c r="H157" i="10" s="1"/>
  <c r="H156" i="10" s="1"/>
  <c r="G161" i="10"/>
  <c r="G160" i="10"/>
  <c r="G159" i="10" s="1"/>
  <c r="G158" i="10" s="1"/>
  <c r="G157" i="10" s="1"/>
  <c r="G156" i="10" s="1"/>
  <c r="E126" i="12"/>
  <c r="E125" i="12"/>
  <c r="E124" i="12"/>
  <c r="G232" i="9"/>
  <c r="G231" i="9" s="1"/>
  <c r="G230" i="9" s="1"/>
  <c r="G328" i="10"/>
  <c r="H324" i="10"/>
  <c r="H323" i="10" s="1"/>
  <c r="E313" i="12"/>
  <c r="E311" i="12"/>
  <c r="E310" i="12"/>
  <c r="E309" i="12" s="1"/>
  <c r="D313" i="12"/>
  <c r="G115" i="9"/>
  <c r="F115" i="9"/>
  <c r="E63" i="12"/>
  <c r="E62" i="12"/>
  <c r="E61" i="12"/>
  <c r="D63" i="12"/>
  <c r="D62" i="12" s="1"/>
  <c r="D61" i="12" s="1"/>
  <c r="G65" i="9"/>
  <c r="G64" i="9"/>
  <c r="G63" i="9" s="1"/>
  <c r="F65" i="9"/>
  <c r="F64" i="9"/>
  <c r="F63" i="9"/>
  <c r="H51" i="10"/>
  <c r="H50" i="10"/>
  <c r="G51" i="10"/>
  <c r="G50" i="10"/>
  <c r="G322" i="10"/>
  <c r="D123" i="12" s="1"/>
  <c r="D122" i="12" s="1"/>
  <c r="D121" i="12" s="1"/>
  <c r="E253" i="12"/>
  <c r="E252" i="12"/>
  <c r="E251" i="12" s="1"/>
  <c r="D253" i="12"/>
  <c r="D252" i="12"/>
  <c r="D251" i="12"/>
  <c r="G169" i="9"/>
  <c r="G168" i="9"/>
  <c r="G167" i="9" s="1"/>
  <c r="F169" i="9"/>
  <c r="F168" i="9"/>
  <c r="F167" i="9"/>
  <c r="H151" i="10"/>
  <c r="H150" i="10"/>
  <c r="G151" i="10"/>
  <c r="G150" i="10"/>
  <c r="E261" i="12"/>
  <c r="E260" i="12"/>
  <c r="E259" i="12"/>
  <c r="E258" i="12"/>
  <c r="E257" i="12" s="1"/>
  <c r="D261" i="12"/>
  <c r="D260" i="12" s="1"/>
  <c r="D259" i="12" s="1"/>
  <c r="D258" i="12" s="1"/>
  <c r="D257" i="12" s="1"/>
  <c r="G95" i="9"/>
  <c r="G94" i="9"/>
  <c r="G93" i="9" s="1"/>
  <c r="G92" i="9" s="1"/>
  <c r="G91" i="9" s="1"/>
  <c r="F95" i="9"/>
  <c r="F94" i="9"/>
  <c r="F93" i="9" s="1"/>
  <c r="F92" i="9" s="1"/>
  <c r="F91" i="9" s="1"/>
  <c r="H81" i="10"/>
  <c r="H80" i="10"/>
  <c r="H79" i="10" s="1"/>
  <c r="H78" i="10" s="1"/>
  <c r="G81" i="10"/>
  <c r="G80" i="10" s="1"/>
  <c r="G79" i="10" s="1"/>
  <c r="G78" i="10" s="1"/>
  <c r="E25" i="12"/>
  <c r="E26" i="12"/>
  <c r="E27" i="12"/>
  <c r="D27" i="12"/>
  <c r="D26" i="12"/>
  <c r="D25" i="12"/>
  <c r="D24" i="12" s="1"/>
  <c r="D23" i="12" s="1"/>
  <c r="D22" i="12" s="1"/>
  <c r="G294" i="9"/>
  <c r="G295" i="9"/>
  <c r="G296" i="9"/>
  <c r="F296" i="9"/>
  <c r="F295" i="9"/>
  <c r="F294" i="9"/>
  <c r="F293" i="9"/>
  <c r="F292" i="9"/>
  <c r="F291" i="9" s="1"/>
  <c r="H381" i="10"/>
  <c r="H380" i="10"/>
  <c r="H379" i="10"/>
  <c r="G381" i="10"/>
  <c r="G380" i="10" s="1"/>
  <c r="G379" i="10" s="1"/>
  <c r="E138" i="12"/>
  <c r="E137" i="12" s="1"/>
  <c r="E141" i="12"/>
  <c r="E140" i="12"/>
  <c r="E139" i="12"/>
  <c r="D138" i="12"/>
  <c r="D137" i="12"/>
  <c r="D141" i="12"/>
  <c r="D140" i="12"/>
  <c r="D139" i="12" s="1"/>
  <c r="G246" i="9"/>
  <c r="G245" i="9"/>
  <c r="G249" i="9"/>
  <c r="G248" i="9" s="1"/>
  <c r="G247" i="9" s="1"/>
  <c r="F246" i="9"/>
  <c r="F245" i="9"/>
  <c r="F249" i="9"/>
  <c r="F248" i="9"/>
  <c r="F247" i="9"/>
  <c r="H341" i="10"/>
  <c r="H340" i="10" s="1"/>
  <c r="G341" i="10"/>
  <c r="G340" i="10"/>
  <c r="H338" i="10"/>
  <c r="G338" i="10"/>
  <c r="E90" i="12"/>
  <c r="E89" i="12"/>
  <c r="D90" i="12"/>
  <c r="D89" i="12"/>
  <c r="G193" i="9"/>
  <c r="G192" i="9" s="1"/>
  <c r="F193" i="9"/>
  <c r="F192" i="9"/>
  <c r="H285" i="10"/>
  <c r="G285" i="10"/>
  <c r="G341" i="9"/>
  <c r="G340" i="9"/>
  <c r="G339" i="9" s="1"/>
  <c r="F341" i="9"/>
  <c r="F340" i="9"/>
  <c r="F339" i="9"/>
  <c r="E281" i="12"/>
  <c r="E280" i="12" s="1"/>
  <c r="E279" i="12" s="1"/>
  <c r="E278" i="12"/>
  <c r="D281" i="12"/>
  <c r="D280" i="12" s="1"/>
  <c r="D279" i="12" s="1"/>
  <c r="D278" i="12" s="1"/>
  <c r="G50" i="9"/>
  <c r="G49" i="9"/>
  <c r="G48" i="9" s="1"/>
  <c r="G47" i="9"/>
  <c r="F50" i="9"/>
  <c r="F49" i="9"/>
  <c r="F48" i="9"/>
  <c r="F47" i="9" s="1"/>
  <c r="H396" i="10"/>
  <c r="H395" i="10" s="1"/>
  <c r="H394" i="10" s="1"/>
  <c r="H393" i="10" s="1"/>
  <c r="G396" i="10"/>
  <c r="G395" i="10"/>
  <c r="G394" i="10"/>
  <c r="G393" i="10" s="1"/>
  <c r="D62" i="7"/>
  <c r="C62" i="7"/>
  <c r="D58" i="7"/>
  <c r="C58" i="7"/>
  <c r="D12" i="7"/>
  <c r="D11" i="7"/>
  <c r="C12" i="7"/>
  <c r="C82" i="7"/>
  <c r="C81" i="7" s="1"/>
  <c r="C70" i="7" s="1"/>
  <c r="D82" i="7"/>
  <c r="D81" i="7" s="1"/>
  <c r="D70" i="7" s="1"/>
  <c r="D33" i="12"/>
  <c r="E33" i="12"/>
  <c r="E32" i="12"/>
  <c r="D32" i="12"/>
  <c r="E244" i="12"/>
  <c r="D244" i="12"/>
  <c r="G205" i="9"/>
  <c r="G204" i="9"/>
  <c r="H201" i="10"/>
  <c r="H200" i="10"/>
  <c r="H199" i="10" s="1"/>
  <c r="H198" i="10" s="1"/>
  <c r="H197" i="10" s="1"/>
  <c r="G201" i="10"/>
  <c r="G200" i="10" s="1"/>
  <c r="G199" i="10" s="1"/>
  <c r="G198" i="10" s="1"/>
  <c r="G197" i="10" s="1"/>
  <c r="E129" i="12"/>
  <c r="E128" i="12" s="1"/>
  <c r="E127" i="12" s="1"/>
  <c r="E123" i="12"/>
  <c r="E122" i="12" s="1"/>
  <c r="E121" i="12" s="1"/>
  <c r="D79" i="7"/>
  <c r="E73" i="12"/>
  <c r="E72" i="12" s="1"/>
  <c r="E71" i="12" s="1"/>
  <c r="D73" i="12"/>
  <c r="D72" i="12"/>
  <c r="D71" i="12" s="1"/>
  <c r="H204" i="10"/>
  <c r="H203" i="10"/>
  <c r="G204" i="10"/>
  <c r="G203" i="10"/>
  <c r="E70" i="12"/>
  <c r="D70" i="12"/>
  <c r="D68" i="12"/>
  <c r="D67" i="12" s="1"/>
  <c r="G72" i="9"/>
  <c r="F72" i="9"/>
  <c r="H57" i="10"/>
  <c r="H56" i="10"/>
  <c r="G57" i="10"/>
  <c r="G56" i="10" s="1"/>
  <c r="G49" i="10" s="1"/>
  <c r="H134" i="10"/>
  <c r="H133" i="10"/>
  <c r="H132" i="10"/>
  <c r="H131" i="10" s="1"/>
  <c r="H130" i="10" s="1"/>
  <c r="G134" i="10"/>
  <c r="G133" i="10" s="1"/>
  <c r="G132" i="10" s="1"/>
  <c r="G131" i="10" s="1"/>
  <c r="G130" i="10" s="1"/>
  <c r="E202" i="12"/>
  <c r="D202" i="12"/>
  <c r="G359" i="9"/>
  <c r="F359" i="9"/>
  <c r="H216" i="10"/>
  <c r="H215" i="10" s="1"/>
  <c r="H214" i="10" s="1"/>
  <c r="H213" i="10" s="1"/>
  <c r="G216" i="10"/>
  <c r="G215" i="10"/>
  <c r="G214" i="10"/>
  <c r="G213" i="10"/>
  <c r="E295" i="12"/>
  <c r="D295" i="12"/>
  <c r="G39" i="9"/>
  <c r="F39" i="9"/>
  <c r="H35" i="10"/>
  <c r="H34" i="10" s="1"/>
  <c r="H33" i="10" s="1"/>
  <c r="G35" i="10"/>
  <c r="G34" i="10"/>
  <c r="G33" i="10" s="1"/>
  <c r="G270" i="9"/>
  <c r="E20" i="12"/>
  <c r="F11" i="9"/>
  <c r="D91" i="7"/>
  <c r="C91" i="7"/>
  <c r="D35" i="7"/>
  <c r="C35" i="7"/>
  <c r="D60" i="7"/>
  <c r="C60" i="7"/>
  <c r="G224" i="9"/>
  <c r="G223" i="9" s="1"/>
  <c r="G293" i="10"/>
  <c r="E88" i="12"/>
  <c r="E87" i="12"/>
  <c r="G283" i="10"/>
  <c r="D98" i="7"/>
  <c r="D97" i="7" s="1"/>
  <c r="C98" i="7"/>
  <c r="C97" i="7" s="1"/>
  <c r="C79" i="7"/>
  <c r="D73" i="7"/>
  <c r="C73" i="7"/>
  <c r="D77" i="7"/>
  <c r="C77" i="7"/>
  <c r="E110" i="12"/>
  <c r="E109" i="12"/>
  <c r="D110" i="12"/>
  <c r="D109" i="12" s="1"/>
  <c r="G216" i="9"/>
  <c r="G215" i="9"/>
  <c r="F216" i="9"/>
  <c r="F215" i="9" s="1"/>
  <c r="H308" i="10"/>
  <c r="G308" i="10"/>
  <c r="E104" i="12"/>
  <c r="E103" i="12" s="1"/>
  <c r="D104" i="12"/>
  <c r="D103" i="12"/>
  <c r="G210" i="9"/>
  <c r="G209" i="9" s="1"/>
  <c r="F210" i="9"/>
  <c r="F209" i="9"/>
  <c r="H302" i="10"/>
  <c r="G302" i="10"/>
  <c r="D118" i="12"/>
  <c r="D117" i="12"/>
  <c r="F224" i="9"/>
  <c r="F223" i="9" s="1"/>
  <c r="H316" i="10"/>
  <c r="H315" i="10" s="1"/>
  <c r="G316" i="10"/>
  <c r="E113" i="12"/>
  <c r="E112" i="12"/>
  <c r="D113" i="12"/>
  <c r="D112" i="12"/>
  <c r="G219" i="9"/>
  <c r="G218" i="9" s="1"/>
  <c r="F219" i="9"/>
  <c r="F218" i="9" s="1"/>
  <c r="F217" i="9" s="1"/>
  <c r="H311" i="10"/>
  <c r="G311" i="10"/>
  <c r="D99" i="12"/>
  <c r="D98" i="12" s="1"/>
  <c r="F205" i="9"/>
  <c r="F204" i="9"/>
  <c r="G297" i="10"/>
  <c r="D93" i="7"/>
  <c r="C93" i="7"/>
  <c r="F90" i="9"/>
  <c r="E115" i="12"/>
  <c r="E114" i="12" s="1"/>
  <c r="E111" i="12" s="1"/>
  <c r="G46" i="9"/>
  <c r="D234" i="12"/>
  <c r="E171" i="12"/>
  <c r="E170" i="12"/>
  <c r="E169" i="12" s="1"/>
  <c r="G224" i="10"/>
  <c r="G223" i="10"/>
  <c r="H147" i="10"/>
  <c r="H146" i="10" s="1"/>
  <c r="H145" i="10" s="1"/>
  <c r="F84" i="9"/>
  <c r="F83" i="9" s="1"/>
  <c r="F82" i="9" s="1"/>
  <c r="F81" i="9" s="1"/>
  <c r="F80" i="9" s="1"/>
  <c r="D148" i="12"/>
  <c r="D147" i="12" s="1"/>
  <c r="D144" i="12" s="1"/>
  <c r="D143" i="12" s="1"/>
  <c r="D142" i="12" s="1"/>
  <c r="G77" i="9"/>
  <c r="G76" i="9"/>
  <c r="F77" i="9"/>
  <c r="F76" i="9" s="1"/>
  <c r="H54" i="10"/>
  <c r="H53" i="10" s="1"/>
  <c r="H49" i="10" s="1"/>
  <c r="E56" i="12"/>
  <c r="E55" i="12" s="1"/>
  <c r="E54" i="12" s="1"/>
  <c r="D56" i="12"/>
  <c r="D55" i="12" s="1"/>
  <c r="D54" i="12" s="1"/>
  <c r="G129" i="9"/>
  <c r="G128" i="9" s="1"/>
  <c r="G127" i="9" s="1"/>
  <c r="G123" i="9" s="1"/>
  <c r="G118" i="9" s="1"/>
  <c r="G117" i="9" s="1"/>
  <c r="F129" i="9"/>
  <c r="F128" i="9" s="1"/>
  <c r="F127" i="9"/>
  <c r="F123" i="9" s="1"/>
  <c r="G401" i="10"/>
  <c r="G400" i="10"/>
  <c r="G399" i="10" s="1"/>
  <c r="G398" i="10" s="1"/>
  <c r="H96" i="10"/>
  <c r="D301" i="12"/>
  <c r="D300" i="12"/>
  <c r="D54" i="7"/>
  <c r="C54" i="7"/>
  <c r="D56" i="7"/>
  <c r="D53" i="7" s="1"/>
  <c r="D52" i="7" s="1"/>
  <c r="C56" i="7"/>
  <c r="C53" i="7" s="1"/>
  <c r="C52" i="7" s="1"/>
  <c r="E120" i="12"/>
  <c r="E119" i="12"/>
  <c r="D120" i="12"/>
  <c r="D119" i="12" s="1"/>
  <c r="G226" i="9"/>
  <c r="G225" i="9" s="1"/>
  <c r="F226" i="9"/>
  <c r="F225" i="9" s="1"/>
  <c r="F222" i="9" s="1"/>
  <c r="H318" i="10"/>
  <c r="G318" i="10"/>
  <c r="G315" i="10"/>
  <c r="H85" i="10"/>
  <c r="H84" i="10" s="1"/>
  <c r="H83" i="10"/>
  <c r="G85" i="10"/>
  <c r="G84" i="10" s="1"/>
  <c r="G83" i="10" s="1"/>
  <c r="G358" i="9"/>
  <c r="G357" i="9"/>
  <c r="G356" i="9" s="1"/>
  <c r="G355" i="9" s="1"/>
  <c r="G354" i="9" s="1"/>
  <c r="D201" i="12"/>
  <c r="D200" i="12"/>
  <c r="D199" i="12" s="1"/>
  <c r="D198" i="12" s="1"/>
  <c r="F152" i="9"/>
  <c r="F151" i="9"/>
  <c r="F150" i="9"/>
  <c r="F149" i="9" s="1"/>
  <c r="E294" i="12"/>
  <c r="D294" i="12"/>
  <c r="D293" i="12" s="1"/>
  <c r="E268" i="12"/>
  <c r="E267" i="12"/>
  <c r="D21" i="7"/>
  <c r="D19" i="7"/>
  <c r="C19" i="7"/>
  <c r="C18" i="7" s="1"/>
  <c r="C17" i="7"/>
  <c r="C21" i="7"/>
  <c r="D23" i="7"/>
  <c r="C23" i="7"/>
  <c r="D25" i="7"/>
  <c r="D18" i="7"/>
  <c r="D17" i="7" s="1"/>
  <c r="C25" i="7"/>
  <c r="G11" i="9"/>
  <c r="E10" i="12"/>
  <c r="D10" i="12"/>
  <c r="C42" i="7"/>
  <c r="C41" i="7" s="1"/>
  <c r="D308" i="12"/>
  <c r="D307" i="12" s="1"/>
  <c r="D306" i="12" s="1"/>
  <c r="D305" i="12"/>
  <c r="D42" i="7"/>
  <c r="D41" i="7" s="1"/>
  <c r="D38" i="12"/>
  <c r="E38" i="12"/>
  <c r="E37" i="12"/>
  <c r="E36" i="12"/>
  <c r="D37" i="12"/>
  <c r="D36" i="12"/>
  <c r="F334" i="9"/>
  <c r="F332" i="9" s="1"/>
  <c r="F331" i="9" s="1"/>
  <c r="F330" i="9" s="1"/>
  <c r="F329" i="9" s="1"/>
  <c r="F328" i="9" s="1"/>
  <c r="G334" i="9"/>
  <c r="G333" i="9"/>
  <c r="F333" i="9"/>
  <c r="H260" i="10"/>
  <c r="H259" i="10"/>
  <c r="H258" i="10"/>
  <c r="H257" i="10"/>
  <c r="H256" i="10" s="1"/>
  <c r="G260" i="10"/>
  <c r="G259" i="10" s="1"/>
  <c r="G258" i="10" s="1"/>
  <c r="G257" i="10" s="1"/>
  <c r="G256" i="10" s="1"/>
  <c r="E174" i="12"/>
  <c r="E173" i="12" s="1"/>
  <c r="E172" i="12" s="1"/>
  <c r="E168" i="12" s="1"/>
  <c r="D174" i="12"/>
  <c r="D173" i="12" s="1"/>
  <c r="D172" i="12" s="1"/>
  <c r="E217" i="12"/>
  <c r="E216" i="12"/>
  <c r="E215" i="12"/>
  <c r="E214" i="12" s="1"/>
  <c r="E213" i="12" s="1"/>
  <c r="D217" i="12"/>
  <c r="D216" i="12" s="1"/>
  <c r="D215" i="12" s="1"/>
  <c r="D214" i="12" s="1"/>
  <c r="G369" i="9"/>
  <c r="G368" i="9"/>
  <c r="G367" i="9"/>
  <c r="F369" i="9"/>
  <c r="F368" i="9" s="1"/>
  <c r="F367" i="9" s="1"/>
  <c r="G122" i="9"/>
  <c r="G121" i="9" s="1"/>
  <c r="G120" i="9" s="1"/>
  <c r="G119" i="9"/>
  <c r="F122" i="9"/>
  <c r="F121" i="9" s="1"/>
  <c r="F120" i="9" s="1"/>
  <c r="F119" i="9" s="1"/>
  <c r="H227" i="10"/>
  <c r="H226" i="10"/>
  <c r="G227" i="10"/>
  <c r="G226" i="10" s="1"/>
  <c r="H108" i="10"/>
  <c r="H107" i="10" s="1"/>
  <c r="H106" i="10" s="1"/>
  <c r="G108" i="10"/>
  <c r="G107" i="10"/>
  <c r="G106" i="10" s="1"/>
  <c r="D50" i="7"/>
  <c r="D49" i="7" s="1"/>
  <c r="D48" i="7" s="1"/>
  <c r="C50" i="7"/>
  <c r="C49" i="7" s="1"/>
  <c r="C48" i="7" s="1"/>
  <c r="E272" i="12"/>
  <c r="E271" i="12" s="1"/>
  <c r="E270" i="12"/>
  <c r="E269" i="12" s="1"/>
  <c r="E285" i="12"/>
  <c r="E299" i="12"/>
  <c r="E303" i="12"/>
  <c r="E302" i="12" s="1"/>
  <c r="E304" i="12"/>
  <c r="E308" i="12"/>
  <c r="E307" i="12" s="1"/>
  <c r="E306" i="12" s="1"/>
  <c r="E305" i="12" s="1"/>
  <c r="D304" i="12"/>
  <c r="D303" i="12"/>
  <c r="D302" i="12"/>
  <c r="D299" i="12"/>
  <c r="D285" i="12"/>
  <c r="D272" i="12"/>
  <c r="D271" i="12" s="1"/>
  <c r="D270" i="12" s="1"/>
  <c r="D269" i="12" s="1"/>
  <c r="E266" i="12"/>
  <c r="E265" i="12"/>
  <c r="E264" i="12" s="1"/>
  <c r="D266" i="12"/>
  <c r="D265" i="12" s="1"/>
  <c r="D268" i="12"/>
  <c r="D267" i="12"/>
  <c r="E239" i="12"/>
  <c r="E238" i="12" s="1"/>
  <c r="E237" i="12" s="1"/>
  <c r="E236" i="12" s="1"/>
  <c r="E243" i="12"/>
  <c r="D239" i="12"/>
  <c r="D238" i="12"/>
  <c r="D237" i="12"/>
  <c r="D236" i="12" s="1"/>
  <c r="D243" i="12"/>
  <c r="E206" i="12"/>
  <c r="E205" i="12"/>
  <c r="E204" i="12" s="1"/>
  <c r="E203" i="12" s="1"/>
  <c r="E209" i="12"/>
  <c r="E208" i="12"/>
  <c r="E207" i="12" s="1"/>
  <c r="E212" i="12"/>
  <c r="E211" i="12"/>
  <c r="E210" i="12"/>
  <c r="E221" i="12"/>
  <c r="E220" i="12" s="1"/>
  <c r="E219" i="12" s="1"/>
  <c r="E229" i="12"/>
  <c r="E228" i="12"/>
  <c r="E227" i="12" s="1"/>
  <c r="E226" i="12" s="1"/>
  <c r="E233" i="12"/>
  <c r="E232" i="12" s="1"/>
  <c r="E231" i="12" s="1"/>
  <c r="E230" i="12" s="1"/>
  <c r="E225" i="12" s="1"/>
  <c r="D233" i="12"/>
  <c r="D232" i="12"/>
  <c r="D231" i="12" s="1"/>
  <c r="D230" i="12" s="1"/>
  <c r="D229" i="12"/>
  <c r="D228" i="12" s="1"/>
  <c r="D227" i="12" s="1"/>
  <c r="D226" i="12"/>
  <c r="D221" i="12"/>
  <c r="D220" i="12" s="1"/>
  <c r="D219" i="12" s="1"/>
  <c r="D212" i="12"/>
  <c r="D211" i="12"/>
  <c r="D210" i="12" s="1"/>
  <c r="D209" i="12"/>
  <c r="D208" i="12"/>
  <c r="D207" i="12"/>
  <c r="D206" i="12"/>
  <c r="D205" i="12" s="1"/>
  <c r="D204" i="12" s="1"/>
  <c r="E190" i="12"/>
  <c r="E191" i="12"/>
  <c r="D191" i="12"/>
  <c r="D190" i="12"/>
  <c r="D189" i="12" s="1"/>
  <c r="D188" i="12" s="1"/>
  <c r="D187" i="12" s="1"/>
  <c r="D186" i="12" s="1"/>
  <c r="E163" i="12"/>
  <c r="E164" i="12"/>
  <c r="E162" i="12" s="1"/>
  <c r="E161" i="12" s="1"/>
  <c r="E160" i="12" s="1"/>
  <c r="E159" i="12" s="1"/>
  <c r="E167" i="12"/>
  <c r="E166" i="12" s="1"/>
  <c r="E165" i="12" s="1"/>
  <c r="E180" i="12"/>
  <c r="E179" i="12" s="1"/>
  <c r="D180" i="12"/>
  <c r="D179" i="12"/>
  <c r="D176" i="12" s="1"/>
  <c r="D167" i="12"/>
  <c r="D166" i="12"/>
  <c r="D165" i="12" s="1"/>
  <c r="D160" i="12" s="1"/>
  <c r="D164" i="12"/>
  <c r="D163" i="12"/>
  <c r="E78" i="12"/>
  <c r="E86" i="12"/>
  <c r="E85" i="12"/>
  <c r="D86" i="12"/>
  <c r="D85" i="12" s="1"/>
  <c r="D78" i="12"/>
  <c r="E60" i="12"/>
  <c r="E59" i="12"/>
  <c r="E58" i="12" s="1"/>
  <c r="D69" i="12"/>
  <c r="D60" i="12"/>
  <c r="D59" i="12"/>
  <c r="D58" i="12"/>
  <c r="E53" i="12"/>
  <c r="E52" i="12" s="1"/>
  <c r="D53" i="12"/>
  <c r="D52" i="12" s="1"/>
  <c r="E50" i="12"/>
  <c r="E49" i="12"/>
  <c r="E51" i="12"/>
  <c r="D51" i="12"/>
  <c r="D50" i="12"/>
  <c r="E47" i="12"/>
  <c r="E48" i="12"/>
  <c r="D48" i="12"/>
  <c r="D47" i="12"/>
  <c r="E43" i="12"/>
  <c r="E44" i="12"/>
  <c r="E42" i="12" s="1"/>
  <c r="D44" i="12"/>
  <c r="D43" i="12"/>
  <c r="E40" i="12"/>
  <c r="E39" i="12" s="1"/>
  <c r="E41" i="12"/>
  <c r="D41" i="12"/>
  <c r="D40" i="12"/>
  <c r="D39" i="12" s="1"/>
  <c r="D35" i="12" s="1"/>
  <c r="D34" i="12" s="1"/>
  <c r="E21" i="12"/>
  <c r="D21" i="12"/>
  <c r="G376" i="9"/>
  <c r="F376" i="9"/>
  <c r="F372" i="9"/>
  <c r="F371" i="9"/>
  <c r="F370" i="9"/>
  <c r="G366" i="9"/>
  <c r="G365" i="9" s="1"/>
  <c r="G364" i="9" s="1"/>
  <c r="G363" i="9" s="1"/>
  <c r="G362" i="9" s="1"/>
  <c r="G361" i="9" s="1"/>
  <c r="G360" i="9" s="1"/>
  <c r="F358" i="9"/>
  <c r="F353" i="9"/>
  <c r="G353" i="9"/>
  <c r="G352" i="9"/>
  <c r="G351" i="9" s="1"/>
  <c r="F352" i="9"/>
  <c r="G338" i="9"/>
  <c r="G337" i="9"/>
  <c r="G336" i="9"/>
  <c r="F338" i="9"/>
  <c r="F337" i="9" s="1"/>
  <c r="F336" i="9" s="1"/>
  <c r="F335" i="9" s="1"/>
  <c r="G346" i="9"/>
  <c r="G345" i="9"/>
  <c r="G344" i="9"/>
  <c r="G343" i="9" s="1"/>
  <c r="G342" i="9" s="1"/>
  <c r="F346" i="9"/>
  <c r="F345" i="9" s="1"/>
  <c r="F344" i="9"/>
  <c r="F343" i="9" s="1"/>
  <c r="F342" i="9" s="1"/>
  <c r="F327" i="9"/>
  <c r="F325" i="9"/>
  <c r="G327" i="9"/>
  <c r="G326" i="9"/>
  <c r="G325" i="9" s="1"/>
  <c r="F326" i="9"/>
  <c r="F324" i="9"/>
  <c r="G324" i="9"/>
  <c r="G322" i="9"/>
  <c r="G323" i="9"/>
  <c r="F323" i="9"/>
  <c r="F322" i="9" s="1"/>
  <c r="F321" i="9" s="1"/>
  <c r="F314" i="9" s="1"/>
  <c r="F313" i="9" s="1"/>
  <c r="F312" i="9" s="1"/>
  <c r="F311" i="9" s="1"/>
  <c r="F320" i="9"/>
  <c r="G320" i="9"/>
  <c r="G319" i="9"/>
  <c r="F319" i="9"/>
  <c r="F317" i="9"/>
  <c r="G317" i="9"/>
  <c r="G315" i="9" s="1"/>
  <c r="G316" i="9"/>
  <c r="F316" i="9"/>
  <c r="F315" i="9" s="1"/>
  <c r="G310" i="9"/>
  <c r="G309" i="9"/>
  <c r="G308" i="9" s="1"/>
  <c r="G307" i="9" s="1"/>
  <c r="G305" i="9" s="1"/>
  <c r="F310" i="9"/>
  <c r="F309" i="9"/>
  <c r="F308" i="9"/>
  <c r="F307" i="9" s="1"/>
  <c r="G303" i="9"/>
  <c r="G302" i="9"/>
  <c r="G301" i="9" s="1"/>
  <c r="G300" i="9" s="1"/>
  <c r="G299" i="9" s="1"/>
  <c r="G298" i="9" s="1"/>
  <c r="G297" i="9" s="1"/>
  <c r="F290" i="9"/>
  <c r="G290" i="9"/>
  <c r="G269" i="9"/>
  <c r="G268" i="9"/>
  <c r="G267" i="9" s="1"/>
  <c r="F269" i="9"/>
  <c r="G263" i="9"/>
  <c r="G262" i="9" s="1"/>
  <c r="G261" i="9" s="1"/>
  <c r="G260" i="9" s="1"/>
  <c r="F263" i="9"/>
  <c r="F262" i="9"/>
  <c r="F261" i="9" s="1"/>
  <c r="F260" i="9" s="1"/>
  <c r="G259" i="9"/>
  <c r="G258" i="9"/>
  <c r="G257" i="9" s="1"/>
  <c r="F259" i="9"/>
  <c r="F258" i="9" s="1"/>
  <c r="F257" i="9"/>
  <c r="F256" i="9"/>
  <c r="F254" i="9" s="1"/>
  <c r="F253" i="9" s="1"/>
  <c r="F252" i="9" s="1"/>
  <c r="F251" i="9" s="1"/>
  <c r="F250" i="9" s="1"/>
  <c r="G256" i="9"/>
  <c r="G255" i="9"/>
  <c r="G254" i="9" s="1"/>
  <c r="G253" i="9" s="1"/>
  <c r="G252" i="9" s="1"/>
  <c r="G251" i="9" s="1"/>
  <c r="G250" i="9" s="1"/>
  <c r="F255" i="9"/>
  <c r="F221" i="9"/>
  <c r="F220" i="9"/>
  <c r="G152" i="9"/>
  <c r="G151" i="9" s="1"/>
  <c r="G150" i="9" s="1"/>
  <c r="G149" i="9" s="1"/>
  <c r="G148" i="9"/>
  <c r="G147" i="9" s="1"/>
  <c r="G146" i="9"/>
  <c r="G145" i="9"/>
  <c r="G144" i="9" s="1"/>
  <c r="F148" i="9"/>
  <c r="F147" i="9" s="1"/>
  <c r="F146" i="9" s="1"/>
  <c r="F145" i="9" s="1"/>
  <c r="F144" i="9" s="1"/>
  <c r="F143" i="9" s="1"/>
  <c r="G141" i="9"/>
  <c r="G140" i="9"/>
  <c r="G139" i="9" s="1"/>
  <c r="F141" i="9"/>
  <c r="F140" i="9" s="1"/>
  <c r="F139" i="9" s="1"/>
  <c r="F132" i="9" s="1"/>
  <c r="F131" i="9" s="1"/>
  <c r="F130" i="9" s="1"/>
  <c r="G138" i="9"/>
  <c r="G137" i="9" s="1"/>
  <c r="G136" i="9" s="1"/>
  <c r="F138" i="9"/>
  <c r="F137" i="9"/>
  <c r="F136" i="9" s="1"/>
  <c r="G135" i="9"/>
  <c r="G134" i="9"/>
  <c r="G133" i="9" s="1"/>
  <c r="F135" i="9"/>
  <c r="F134" i="9" s="1"/>
  <c r="F133" i="9" s="1"/>
  <c r="G126" i="9"/>
  <c r="G125" i="9" s="1"/>
  <c r="G124" i="9" s="1"/>
  <c r="F126" i="9"/>
  <c r="F125" i="9"/>
  <c r="F124" i="9"/>
  <c r="G103" i="9"/>
  <c r="G102" i="9"/>
  <c r="G104" i="9"/>
  <c r="G108" i="9"/>
  <c r="F104" i="9"/>
  <c r="F108" i="9"/>
  <c r="F103" i="9"/>
  <c r="G89" i="9"/>
  <c r="G88" i="9"/>
  <c r="G87" i="9" s="1"/>
  <c r="G90" i="9"/>
  <c r="G86" i="9"/>
  <c r="G85" i="9" s="1"/>
  <c r="F89" i="9"/>
  <c r="F88" i="9" s="1"/>
  <c r="F87" i="9" s="1"/>
  <c r="F86" i="9"/>
  <c r="F85" i="9" s="1"/>
  <c r="F71" i="9"/>
  <c r="F70" i="9"/>
  <c r="F69" i="9"/>
  <c r="G55" i="9"/>
  <c r="G54" i="9" s="1"/>
  <c r="G53" i="9" s="1"/>
  <c r="G52" i="9"/>
  <c r="G51" i="9" s="1"/>
  <c r="F55" i="9"/>
  <c r="F54" i="9"/>
  <c r="F53" i="9"/>
  <c r="F52" i="9"/>
  <c r="F51" i="9" s="1"/>
  <c r="G45" i="9"/>
  <c r="F45" i="9"/>
  <c r="F44" i="9" s="1"/>
  <c r="G34" i="9"/>
  <c r="F34" i="9"/>
  <c r="F31" i="9"/>
  <c r="F30" i="9" s="1"/>
  <c r="G22" i="9"/>
  <c r="F22" i="9"/>
  <c r="G17" i="9"/>
  <c r="G16" i="9"/>
  <c r="G15" i="9"/>
  <c r="F17" i="9"/>
  <c r="F16" i="9" s="1"/>
  <c r="F15" i="9" s="1"/>
  <c r="H363" i="10"/>
  <c r="H362" i="10" s="1"/>
  <c r="H361" i="10" s="1"/>
  <c r="H360" i="10"/>
  <c r="H359" i="10"/>
  <c r="H358" i="10" s="1"/>
  <c r="H283" i="10"/>
  <c r="H281" i="10"/>
  <c r="H280" i="10" s="1"/>
  <c r="H279" i="10" s="1"/>
  <c r="H276" i="10"/>
  <c r="H265" i="10"/>
  <c r="H264" i="10"/>
  <c r="H263" i="10" s="1"/>
  <c r="H268" i="10"/>
  <c r="H267" i="10"/>
  <c r="H266" i="10"/>
  <c r="H253" i="10"/>
  <c r="H249" i="10" s="1"/>
  <c r="H242" i="10" s="1"/>
  <c r="H241" i="10" s="1"/>
  <c r="H240" i="10" s="1"/>
  <c r="H239" i="10" s="1"/>
  <c r="H238" i="10" s="1"/>
  <c r="H250" i="10"/>
  <c r="H246" i="10"/>
  <c r="H243" i="10"/>
  <c r="H210" i="10"/>
  <c r="H209" i="10"/>
  <c r="H208" i="10"/>
  <c r="H207" i="10"/>
  <c r="H206" i="10" s="1"/>
  <c r="H195" i="10"/>
  <c r="H194" i="10" s="1"/>
  <c r="H193" i="10" s="1"/>
  <c r="H188" i="10"/>
  <c r="H187" i="10"/>
  <c r="H186" i="10"/>
  <c r="H185" i="10" s="1"/>
  <c r="H184" i="10" s="1"/>
  <c r="H183" i="10" s="1"/>
  <c r="H181" i="10"/>
  <c r="H180" i="10" s="1"/>
  <c r="H179" i="10" s="1"/>
  <c r="H177" i="10"/>
  <c r="H176" i="10" s="1"/>
  <c r="H173" i="10"/>
  <c r="H172" i="10" s="1"/>
  <c r="H127" i="10"/>
  <c r="H126" i="10" s="1"/>
  <c r="H124" i="10"/>
  <c r="H123" i="10"/>
  <c r="H121" i="10"/>
  <c r="H120" i="10"/>
  <c r="H112" i="10"/>
  <c r="H111" i="10" s="1"/>
  <c r="H89" i="10"/>
  <c r="H75" i="10"/>
  <c r="H74" i="10" s="1"/>
  <c r="H73" i="10" s="1"/>
  <c r="H72" i="10"/>
  <c r="H41" i="10"/>
  <c r="H40" i="10" s="1"/>
  <c r="H39" i="10"/>
  <c r="H38" i="10" s="1"/>
  <c r="H18" i="10"/>
  <c r="H17" i="10" s="1"/>
  <c r="H20" i="10"/>
  <c r="H19" i="10"/>
  <c r="G363" i="10"/>
  <c r="G362" i="10" s="1"/>
  <c r="G361" i="10"/>
  <c r="G360" i="10" s="1"/>
  <c r="G359" i="10" s="1"/>
  <c r="G358" i="10" s="1"/>
  <c r="G276" i="10"/>
  <c r="G273" i="10"/>
  <c r="G272" i="10" s="1"/>
  <c r="G271" i="10" s="1"/>
  <c r="G268" i="10"/>
  <c r="G267" i="10" s="1"/>
  <c r="G266" i="10" s="1"/>
  <c r="G265" i="10"/>
  <c r="G264" i="10" s="1"/>
  <c r="G263" i="10"/>
  <c r="G253" i="10"/>
  <c r="G249" i="10" s="1"/>
  <c r="G242" i="10" s="1"/>
  <c r="G241" i="10" s="1"/>
  <c r="G250" i="10"/>
  <c r="G246" i="10"/>
  <c r="G243" i="10"/>
  <c r="G210" i="10"/>
  <c r="G209" i="10"/>
  <c r="G208" i="10"/>
  <c r="G207" i="10" s="1"/>
  <c r="G195" i="10"/>
  <c r="G194" i="10" s="1"/>
  <c r="G193" i="10" s="1"/>
  <c r="G191" i="10" s="1"/>
  <c r="G181" i="10"/>
  <c r="G180" i="10"/>
  <c r="G179" i="10" s="1"/>
  <c r="G177" i="10"/>
  <c r="G176" i="10"/>
  <c r="G171" i="10"/>
  <c r="G173" i="10"/>
  <c r="G172" i="10" s="1"/>
  <c r="G127" i="10"/>
  <c r="G126" i="10"/>
  <c r="G124" i="10"/>
  <c r="G123" i="10" s="1"/>
  <c r="G121" i="10"/>
  <c r="G120" i="10" s="1"/>
  <c r="G112" i="10"/>
  <c r="G111" i="10"/>
  <c r="G89" i="10"/>
  <c r="G70" i="10"/>
  <c r="G69" i="10" s="1"/>
  <c r="G68" i="10"/>
  <c r="G67" i="10" s="1"/>
  <c r="G41" i="10"/>
  <c r="G40" i="10"/>
  <c r="G39" i="10" s="1"/>
  <c r="G38" i="10" s="1"/>
  <c r="G31" i="10"/>
  <c r="G30" i="10" s="1"/>
  <c r="G29" i="10" s="1"/>
  <c r="G28" i="10" s="1"/>
  <c r="G20" i="10"/>
  <c r="G19" i="10"/>
  <c r="G18" i="10"/>
  <c r="G17" i="10" s="1"/>
  <c r="D95" i="7"/>
  <c r="D89" i="7"/>
  <c r="D87" i="7"/>
  <c r="D67" i="7"/>
  <c r="D66" i="7"/>
  <c r="D46" i="7"/>
  <c r="D45" i="7" s="1"/>
  <c r="D44" i="7"/>
  <c r="D39" i="7"/>
  <c r="D38" i="7"/>
  <c r="D37" i="7" s="1"/>
  <c r="D33" i="7"/>
  <c r="D31" i="7"/>
  <c r="D29" i="7"/>
  <c r="C95" i="7"/>
  <c r="C86" i="7"/>
  <c r="C89" i="7"/>
  <c r="C87" i="7"/>
  <c r="C67" i="7"/>
  <c r="C66" i="7"/>
  <c r="C46" i="7"/>
  <c r="C45" i="7" s="1"/>
  <c r="C44" i="7" s="1"/>
  <c r="C39" i="7"/>
  <c r="C38" i="7"/>
  <c r="C37" i="7" s="1"/>
  <c r="C10" i="7" s="1"/>
  <c r="C33" i="7"/>
  <c r="C31" i="7"/>
  <c r="C29" i="7"/>
  <c r="C28" i="7"/>
  <c r="C27" i="7" s="1"/>
  <c r="C11" i="7"/>
  <c r="F99" i="9"/>
  <c r="F98" i="9"/>
  <c r="F97" i="9" s="1"/>
  <c r="F96" i="9" s="1"/>
  <c r="D290" i="12"/>
  <c r="D289" i="12"/>
  <c r="D288" i="12" s="1"/>
  <c r="D287" i="12" s="1"/>
  <c r="G188" i="10"/>
  <c r="G187" i="10"/>
  <c r="G186" i="10" s="1"/>
  <c r="G185" i="10" s="1"/>
  <c r="G184" i="10"/>
  <c r="G183" i="10" s="1"/>
  <c r="F303" i="9"/>
  <c r="F302" i="9" s="1"/>
  <c r="F301" i="9" s="1"/>
  <c r="F300" i="9" s="1"/>
  <c r="F299" i="9" s="1"/>
  <c r="F298" i="9" s="1"/>
  <c r="F297" i="9" s="1"/>
  <c r="E201" i="12"/>
  <c r="E200" i="12" s="1"/>
  <c r="E199" i="12" s="1"/>
  <c r="E198" i="12"/>
  <c r="E197" i="12" s="1"/>
  <c r="G71" i="9"/>
  <c r="E69" i="12"/>
  <c r="E68" i="12"/>
  <c r="E67" i="12"/>
  <c r="G38" i="9"/>
  <c r="G37" i="9" s="1"/>
  <c r="G36" i="9" s="1"/>
  <c r="G35" i="9"/>
  <c r="F38" i="9"/>
  <c r="F37" i="9" s="1"/>
  <c r="F36" i="9"/>
  <c r="F35" i="9" s="1"/>
  <c r="H31" i="10"/>
  <c r="H30" i="10" s="1"/>
  <c r="H29" i="10" s="1"/>
  <c r="H28" i="10" s="1"/>
  <c r="H22" i="10" s="1"/>
  <c r="D196" i="12"/>
  <c r="D195" i="12"/>
  <c r="D194" i="12" s="1"/>
  <c r="D193" i="12" s="1"/>
  <c r="D192" i="12"/>
  <c r="E196" i="12"/>
  <c r="E195" i="12" s="1"/>
  <c r="E194" i="12" s="1"/>
  <c r="E193" i="12"/>
  <c r="E192" i="12"/>
  <c r="G141" i="10"/>
  <c r="G140" i="10"/>
  <c r="G139" i="10"/>
  <c r="G138" i="10" s="1"/>
  <c r="G137" i="10" s="1"/>
  <c r="F159" i="9"/>
  <c r="F158" i="9"/>
  <c r="F157" i="9"/>
  <c r="F156" i="9" s="1"/>
  <c r="F155" i="9"/>
  <c r="F154" i="9"/>
  <c r="G159" i="9"/>
  <c r="G158" i="9" s="1"/>
  <c r="G157" i="9" s="1"/>
  <c r="G156" i="9"/>
  <c r="G155" i="9" s="1"/>
  <c r="G154" i="9" s="1"/>
  <c r="H141" i="10"/>
  <c r="H140" i="10" s="1"/>
  <c r="H139" i="10" s="1"/>
  <c r="H138" i="10" s="1"/>
  <c r="H137" i="10" s="1"/>
  <c r="H129" i="10" s="1"/>
  <c r="E290" i="12"/>
  <c r="E289" i="12" s="1"/>
  <c r="E288" i="12" s="1"/>
  <c r="E287" i="12" s="1"/>
  <c r="G99" i="9"/>
  <c r="G98" i="9" s="1"/>
  <c r="G97" i="9"/>
  <c r="G96" i="9" s="1"/>
  <c r="G61" i="9"/>
  <c r="G60" i="9"/>
  <c r="G59" i="9" s="1"/>
  <c r="G58" i="9"/>
  <c r="H154" i="10"/>
  <c r="H153" i="10" s="1"/>
  <c r="H149" i="10"/>
  <c r="H144" i="10" s="1"/>
  <c r="G65" i="10"/>
  <c r="E224" i="12"/>
  <c r="E223" i="12" s="1"/>
  <c r="E222" i="12" s="1"/>
  <c r="E218" i="12"/>
  <c r="H224" i="10"/>
  <c r="H223" i="10" s="1"/>
  <c r="H222" i="10" s="1"/>
  <c r="H221" i="10" s="1"/>
  <c r="H220" i="10" s="1"/>
  <c r="H219" i="10" s="1"/>
  <c r="E146" i="12"/>
  <c r="E145" i="12" s="1"/>
  <c r="H235" i="10"/>
  <c r="H234" i="10" s="1"/>
  <c r="H233" i="10" s="1"/>
  <c r="H232" i="10" s="1"/>
  <c r="H231" i="10" s="1"/>
  <c r="H230" i="10" s="1"/>
  <c r="H229" i="10" s="1"/>
  <c r="H47" i="10"/>
  <c r="H46" i="10"/>
  <c r="H70" i="10"/>
  <c r="H69" i="10"/>
  <c r="H68" i="10" s="1"/>
  <c r="H67" i="10"/>
  <c r="H115" i="10"/>
  <c r="H114" i="10"/>
  <c r="F165" i="9"/>
  <c r="F164" i="9"/>
  <c r="F163" i="9" s="1"/>
  <c r="F162" i="9" s="1"/>
  <c r="G221" i="9"/>
  <c r="G220" i="9"/>
  <c r="G217" i="9" s="1"/>
  <c r="G235" i="10"/>
  <c r="G234" i="10" s="1"/>
  <c r="G233" i="10" s="1"/>
  <c r="G232" i="10" s="1"/>
  <c r="G231" i="10" s="1"/>
  <c r="G230" i="10" s="1"/>
  <c r="F46" i="9"/>
  <c r="F79" i="9"/>
  <c r="F78" i="9"/>
  <c r="F75" i="9" s="1"/>
  <c r="F74" i="9"/>
  <c r="F73" i="9" s="1"/>
  <c r="H63" i="10"/>
  <c r="H62" i="10"/>
  <c r="H61" i="10" s="1"/>
  <c r="H60" i="10" s="1"/>
  <c r="G110" i="9"/>
  <c r="G109" i="9" s="1"/>
  <c r="E148" i="12"/>
  <c r="E147" i="12" s="1"/>
  <c r="E144" i="12" s="1"/>
  <c r="E143" i="12" s="1"/>
  <c r="E142" i="12" s="1"/>
  <c r="H65" i="10"/>
  <c r="G79" i="9"/>
  <c r="G78" i="9"/>
  <c r="E249" i="12"/>
  <c r="E248" i="12"/>
  <c r="E247" i="12" s="1"/>
  <c r="E246" i="12" s="1"/>
  <c r="E106" i="12"/>
  <c r="E105" i="12"/>
  <c r="H304" i="10"/>
  <c r="G212" i="9"/>
  <c r="G211" i="9" s="1"/>
  <c r="F366" i="9"/>
  <c r="F365" i="9" s="1"/>
  <c r="F364" i="9"/>
  <c r="D185" i="12"/>
  <c r="D184" i="12"/>
  <c r="D183" i="12"/>
  <c r="D182" i="12" s="1"/>
  <c r="D181" i="12" s="1"/>
  <c r="G115" i="10"/>
  <c r="G114" i="10" s="1"/>
  <c r="G110" i="10" s="1"/>
  <c r="F61" i="9"/>
  <c r="F60" i="9" s="1"/>
  <c r="F59" i="9" s="1"/>
  <c r="F58" i="9" s="1"/>
  <c r="G47" i="10"/>
  <c r="G46" i="10" s="1"/>
  <c r="G154" i="10"/>
  <c r="G153" i="10"/>
  <c r="G149" i="10" s="1"/>
  <c r="G75" i="10"/>
  <c r="G74" i="10" s="1"/>
  <c r="G73" i="10"/>
  <c r="G72" i="10" s="1"/>
  <c r="G165" i="9"/>
  <c r="G164" i="9" s="1"/>
  <c r="G163" i="9" s="1"/>
  <c r="G162" i="9" s="1"/>
  <c r="G161" i="9" s="1"/>
  <c r="G160" i="9" s="1"/>
  <c r="D171" i="12"/>
  <c r="D170" i="12" s="1"/>
  <c r="D169" i="12"/>
  <c r="D249" i="12"/>
  <c r="D248" i="12" s="1"/>
  <c r="D247" i="12"/>
  <c r="D246" i="12"/>
  <c r="G147" i="10"/>
  <c r="G146" i="10" s="1"/>
  <c r="G145" i="10" s="1"/>
  <c r="E118" i="12"/>
  <c r="E117" i="12"/>
  <c r="E116" i="12" s="1"/>
  <c r="F201" i="9"/>
  <c r="F200" i="9" s="1"/>
  <c r="D95" i="12"/>
  <c r="D94" i="12" s="1"/>
  <c r="D93" i="12" s="1"/>
  <c r="G191" i="9"/>
  <c r="G190" i="9" s="1"/>
  <c r="G189" i="9" s="1"/>
  <c r="G188" i="9" s="1"/>
  <c r="G187" i="9" s="1"/>
  <c r="G186" i="9" s="1"/>
  <c r="D88" i="12"/>
  <c r="D87" i="12"/>
  <c r="D84" i="12" s="1"/>
  <c r="G172" i="9"/>
  <c r="G171" i="9" s="1"/>
  <c r="G170" i="9"/>
  <c r="G166" i="9" s="1"/>
  <c r="E256" i="12"/>
  <c r="E255" i="12" s="1"/>
  <c r="E254" i="12"/>
  <c r="E250" i="12"/>
  <c r="G201" i="9"/>
  <c r="G200" i="9" s="1"/>
  <c r="G199" i="9" s="1"/>
  <c r="H293" i="10"/>
  <c r="D256" i="12"/>
  <c r="D255" i="12" s="1"/>
  <c r="D254" i="12" s="1"/>
  <c r="D250" i="12" s="1"/>
  <c r="D245" i="12" s="1"/>
  <c r="F172" i="9"/>
  <c r="F171" i="9" s="1"/>
  <c r="F170" i="9" s="1"/>
  <c r="F166" i="9" s="1"/>
  <c r="F161" i="9" s="1"/>
  <c r="F160" i="9" s="1"/>
  <c r="G304" i="10"/>
  <c r="F212" i="9"/>
  <c r="F211" i="9" s="1"/>
  <c r="F208" i="9" s="1"/>
  <c r="D106" i="12"/>
  <c r="D105" i="12"/>
  <c r="D102" i="12" s="1"/>
  <c r="H401" i="10"/>
  <c r="H400" i="10" s="1"/>
  <c r="H399" i="10"/>
  <c r="H398" i="10" s="1"/>
  <c r="E301" i="12"/>
  <c r="E300" i="12" s="1"/>
  <c r="D66" i="12"/>
  <c r="D65" i="12"/>
  <c r="D64" i="12"/>
  <c r="F68" i="9"/>
  <c r="F67" i="9"/>
  <c r="F66" i="9" s="1"/>
  <c r="F62" i="9" s="1"/>
  <c r="G54" i="10"/>
  <c r="G53" i="10"/>
  <c r="G84" i="9"/>
  <c r="G83" i="9" s="1"/>
  <c r="G82" i="9"/>
  <c r="G81" i="9" s="1"/>
  <c r="G80" i="9" s="1"/>
  <c r="E185" i="12"/>
  <c r="E184" i="12"/>
  <c r="E183" i="12"/>
  <c r="E182" i="12" s="1"/>
  <c r="E181" i="12" s="1"/>
  <c r="D146" i="12"/>
  <c r="D145" i="12" s="1"/>
  <c r="F110" i="9"/>
  <c r="F109" i="9" s="1"/>
  <c r="D224" i="12"/>
  <c r="D223" i="12" s="1"/>
  <c r="D222" i="12" s="1"/>
  <c r="D218" i="12" s="1"/>
  <c r="D213" i="12" s="1"/>
  <c r="G63" i="10"/>
  <c r="D115" i="12"/>
  <c r="D114" i="12" s="1"/>
  <c r="D111" i="12" s="1"/>
  <c r="G313" i="10"/>
  <c r="G310" i="10" s="1"/>
  <c r="G96" i="10"/>
  <c r="E95" i="12"/>
  <c r="E94" i="12" s="1"/>
  <c r="E93" i="12" s="1"/>
  <c r="F191" i="9"/>
  <c r="F190" i="9" s="1"/>
  <c r="F189" i="9" s="1"/>
  <c r="E66" i="12"/>
  <c r="E65" i="12" s="1"/>
  <c r="E64" i="12"/>
  <c r="H313" i="10"/>
  <c r="G68" i="9"/>
  <c r="G67" i="9" s="1"/>
  <c r="G66" i="9"/>
  <c r="E234" i="12"/>
  <c r="G229" i="9"/>
  <c r="G228" i="9" s="1"/>
  <c r="G227" i="9"/>
  <c r="F289" i="9"/>
  <c r="H347" i="10"/>
  <c r="H346" i="10" s="1"/>
  <c r="H345" i="10" s="1"/>
  <c r="H344" i="10" s="1"/>
  <c r="H343" i="10" s="1"/>
  <c r="G235" i="9"/>
  <c r="G234" i="9"/>
  <c r="G233" i="9" s="1"/>
  <c r="E79" i="12"/>
  <c r="E77" i="12" s="1"/>
  <c r="E76" i="12" s="1"/>
  <c r="E75" i="12" s="1"/>
  <c r="D20" i="12"/>
  <c r="G289" i="9"/>
  <c r="H327" i="10"/>
  <c r="H326" i="10"/>
  <c r="H321" i="10"/>
  <c r="H320" i="10" s="1"/>
  <c r="H297" i="10"/>
  <c r="E99" i="12"/>
  <c r="E98" i="12" s="1"/>
  <c r="D79" i="12"/>
  <c r="D77" i="12" s="1"/>
  <c r="D76" i="12" s="1"/>
  <c r="D75" i="12" s="1"/>
  <c r="G347" i="10"/>
  <c r="G346" i="10"/>
  <c r="G345" i="10" s="1"/>
  <c r="G344" i="10"/>
  <c r="G343" i="10" s="1"/>
  <c r="F270" i="9"/>
  <c r="F284" i="9"/>
  <c r="F283" i="9"/>
  <c r="F282" i="9"/>
  <c r="F281" i="9" s="1"/>
  <c r="F280" i="9" s="1"/>
  <c r="F279" i="9" s="1"/>
  <c r="F278" i="9" s="1"/>
  <c r="E108" i="12"/>
  <c r="E107" i="12"/>
  <c r="F23" i="9"/>
  <c r="G238" i="9"/>
  <c r="G237" i="9"/>
  <c r="G236" i="9" s="1"/>
  <c r="G106" i="9"/>
  <c r="G105" i="9" s="1"/>
  <c r="G101" i="9" s="1"/>
  <c r="G100" i="9" s="1"/>
  <c r="D297" i="12"/>
  <c r="G390" i="10"/>
  <c r="G389" i="10"/>
  <c r="G388" i="10" s="1"/>
  <c r="G387" i="10"/>
  <c r="G386" i="10" s="1"/>
  <c r="G385" i="10" s="1"/>
  <c r="D15" i="12"/>
  <c r="D14" i="12" s="1"/>
  <c r="D13" i="12" s="1"/>
  <c r="D12" i="12" s="1"/>
  <c r="F232" i="9"/>
  <c r="F231" i="9" s="1"/>
  <c r="F230" i="9" s="1"/>
  <c r="E19" i="12"/>
  <c r="H295" i="10"/>
  <c r="G203" i="9"/>
  <c r="G202" i="9"/>
  <c r="G333" i="10"/>
  <c r="G23" i="9"/>
  <c r="G21" i="9"/>
  <c r="G19" i="9" s="1"/>
  <c r="G18" i="9" s="1"/>
  <c r="H390" i="10"/>
  <c r="H389" i="10" s="1"/>
  <c r="H388" i="10"/>
  <c r="H387" i="10" s="1"/>
  <c r="H386" i="10" s="1"/>
  <c r="H385" i="10" s="1"/>
  <c r="E286" i="12"/>
  <c r="D92" i="12"/>
  <c r="D91" i="12"/>
  <c r="G330" i="10"/>
  <c r="G329" i="10"/>
  <c r="D126" i="12"/>
  <c r="D125" i="12"/>
  <c r="D124" i="12" s="1"/>
  <c r="H287" i="10"/>
  <c r="H282" i="10" s="1"/>
  <c r="E92" i="12"/>
  <c r="E91" i="12"/>
  <c r="E84" i="12" s="1"/>
  <c r="E15" i="12"/>
  <c r="E14" i="12" s="1"/>
  <c r="E13" i="12" s="1"/>
  <c r="E12" i="12" s="1"/>
  <c r="E11" i="12" s="1"/>
  <c r="G114" i="9"/>
  <c r="G113" i="9"/>
  <c r="G112" i="9" s="1"/>
  <c r="G111" i="9"/>
  <c r="H100" i="10"/>
  <c r="H99" i="10" s="1"/>
  <c r="H98" i="10" s="1"/>
  <c r="F238" i="9"/>
  <c r="F237" i="9" s="1"/>
  <c r="F236" i="9" s="1"/>
  <c r="E97" i="12"/>
  <c r="E96" i="12"/>
  <c r="H330" i="10"/>
  <c r="H329" i="10"/>
  <c r="F375" i="9"/>
  <c r="F374" i="9"/>
  <c r="F373" i="9" s="1"/>
  <c r="G332" i="10"/>
  <c r="D42" i="12"/>
  <c r="F351" i="9"/>
  <c r="F350" i="9"/>
  <c r="F349" i="9" s="1"/>
  <c r="F348" i="9"/>
  <c r="G350" i="9"/>
  <c r="G349" i="9" s="1"/>
  <c r="G348" i="9" s="1"/>
  <c r="G347" i="9" s="1"/>
  <c r="F14" i="9"/>
  <c r="F13" i="9" s="1"/>
  <c r="F318" i="9"/>
  <c r="F268" i="9"/>
  <c r="F267" i="9" s="1"/>
  <c r="F266" i="9"/>
  <c r="F265" i="9" s="1"/>
  <c r="F264" i="9" s="1"/>
  <c r="G107" i="9"/>
  <c r="E298" i="12"/>
  <c r="G282" i="10"/>
  <c r="G281" i="10"/>
  <c r="G280" i="10" s="1"/>
  <c r="G279" i="10"/>
  <c r="G278" i="10" s="1"/>
  <c r="E136" i="12"/>
  <c r="E135" i="12"/>
  <c r="E134" i="12" s="1"/>
  <c r="G244" i="9"/>
  <c r="G243" i="9"/>
  <c r="G242" i="9" s="1"/>
  <c r="G241" i="9" s="1"/>
  <c r="G240" i="9" s="1"/>
  <c r="G239" i="9" s="1"/>
  <c r="H92" i="10"/>
  <c r="H88" i="10" s="1"/>
  <c r="H87" i="10" s="1"/>
  <c r="D97" i="12"/>
  <c r="D96" i="12"/>
  <c r="F106" i="9"/>
  <c r="F105" i="9" s="1"/>
  <c r="F101" i="9" s="1"/>
  <c r="F100" i="9" s="1"/>
  <c r="E101" i="12"/>
  <c r="E100" i="12" s="1"/>
  <c r="H45" i="10"/>
  <c r="H44" i="10" s="1"/>
  <c r="F229" i="9"/>
  <c r="F228" i="9"/>
  <c r="F227" i="9" s="1"/>
  <c r="F28" i="9"/>
  <c r="F27" i="9"/>
  <c r="F26" i="9" s="1"/>
  <c r="F25" i="9" s="1"/>
  <c r="F24" i="9" s="1"/>
  <c r="G25" i="10"/>
  <c r="G24" i="10"/>
  <c r="G23" i="10" s="1"/>
  <c r="G22" i="10" s="1"/>
  <c r="G372" i="9"/>
  <c r="G371" i="9"/>
  <c r="G370" i="9" s="1"/>
  <c r="G375" i="9"/>
  <c r="G374" i="9" s="1"/>
  <c r="G373" i="9" s="1"/>
  <c r="G327" i="10"/>
  <c r="G326" i="10"/>
  <c r="D129" i="12"/>
  <c r="D128" i="12" s="1"/>
  <c r="D127" i="12" s="1"/>
  <c r="F235" i="9"/>
  <c r="F234" i="9" s="1"/>
  <c r="F233" i="9"/>
  <c r="G288" i="9"/>
  <c r="G287" i="9"/>
  <c r="G286" i="9"/>
  <c r="G285" i="9" s="1"/>
  <c r="H375" i="10"/>
  <c r="H374" i="10"/>
  <c r="H373" i="10" s="1"/>
  <c r="G292" i="10"/>
  <c r="F203" i="9"/>
  <c r="F202" i="9"/>
  <c r="H301" i="10"/>
  <c r="G70" i="9"/>
  <c r="G69" i="9" s="1"/>
  <c r="G240" i="10"/>
  <c r="G239" i="10" s="1"/>
  <c r="G238" i="10" s="1"/>
  <c r="E177" i="12"/>
  <c r="D162" i="12"/>
  <c r="D161" i="12"/>
  <c r="H310" i="10"/>
  <c r="E46" i="12"/>
  <c r="E45" i="12" s="1"/>
  <c r="E293" i="12"/>
  <c r="E242" i="12"/>
  <c r="E241" i="12" s="1"/>
  <c r="E240" i="12"/>
  <c r="D175" i="12"/>
  <c r="D31" i="12"/>
  <c r="D30" i="12" s="1"/>
  <c r="D29" i="12"/>
  <c r="E176" i="12"/>
  <c r="E175" i="12"/>
  <c r="D284" i="12"/>
  <c r="D283" i="12"/>
  <c r="D282" i="12" s="1"/>
  <c r="D46" i="12"/>
  <c r="D45" i="12" s="1"/>
  <c r="E189" i="12"/>
  <c r="E188" i="12"/>
  <c r="E187" i="12" s="1"/>
  <c r="E186" i="12" s="1"/>
  <c r="E31" i="12"/>
  <c r="E30" i="12"/>
  <c r="E29" i="12" s="1"/>
  <c r="E24" i="12"/>
  <c r="E23" i="12"/>
  <c r="E22" i="12" s="1"/>
  <c r="G33" i="9"/>
  <c r="G32" i="9"/>
  <c r="G31" i="9"/>
  <c r="G30" i="9"/>
  <c r="E263" i="12"/>
  <c r="E262" i="12" s="1"/>
  <c r="G192" i="10"/>
  <c r="H143" i="10"/>
  <c r="G335" i="9"/>
  <c r="E57" i="12"/>
  <c r="E133" i="12"/>
  <c r="G208" i="9"/>
  <c r="G206" i="10"/>
  <c r="G143" i="9"/>
  <c r="D116" i="12"/>
  <c r="F363" i="9"/>
  <c r="F362" i="9" s="1"/>
  <c r="F361" i="9" s="1"/>
  <c r="F360" i="9" s="1"/>
  <c r="G375" i="10"/>
  <c r="G374" i="10" s="1"/>
  <c r="G373" i="10" s="1"/>
  <c r="G368" i="10" s="1"/>
  <c r="G367" i="10" s="1"/>
  <c r="G366" i="10" s="1"/>
  <c r="G365" i="10" s="1"/>
  <c r="D19" i="12"/>
  <c r="D18" i="12"/>
  <c r="D17" i="12" s="1"/>
  <c r="D16" i="12" s="1"/>
  <c r="F288" i="9"/>
  <c r="F287" i="9" s="1"/>
  <c r="F286" i="9" s="1"/>
  <c r="F285" i="9" s="1"/>
  <c r="G92" i="10"/>
  <c r="G88" i="10"/>
  <c r="G87" i="10" s="1"/>
  <c r="D298" i="12"/>
  <c r="F107" i="9"/>
  <c r="D312" i="12"/>
  <c r="D311" i="12"/>
  <c r="D310" i="12"/>
  <c r="D309" i="12" s="1"/>
  <c r="G318" i="9"/>
  <c r="D49" i="12"/>
  <c r="F214" i="9"/>
  <c r="F213" i="9"/>
  <c r="G14" i="9"/>
  <c r="G13" i="9" s="1"/>
  <c r="F195" i="9"/>
  <c r="F194" i="9"/>
  <c r="F188" i="9"/>
  <c r="F187" i="9" s="1"/>
  <c r="F186" i="9" s="1"/>
  <c r="G207" i="9"/>
  <c r="G206" i="9"/>
  <c r="F244" i="9"/>
  <c r="F243" i="9" s="1"/>
  <c r="F242" i="9"/>
  <c r="F241" i="9" s="1"/>
  <c r="F240" i="9"/>
  <c r="F239" i="9" s="1"/>
  <c r="G62" i="10"/>
  <c r="G61" i="10" s="1"/>
  <c r="G60" i="10" s="1"/>
  <c r="F33" i="9"/>
  <c r="F32" i="9"/>
  <c r="F102" i="9"/>
  <c r="G75" i="9"/>
  <c r="G74" i="9" s="1"/>
  <c r="G73" i="9"/>
  <c r="D136" i="12"/>
  <c r="D135" i="12" s="1"/>
  <c r="D134" i="12" s="1"/>
  <c r="D133" i="12" s="1"/>
  <c r="E277" i="12"/>
  <c r="E275" i="12"/>
  <c r="E274" i="12" s="1"/>
  <c r="E273" i="12" s="1"/>
  <c r="G284" i="9"/>
  <c r="G283" i="9" s="1"/>
  <c r="G282" i="9" s="1"/>
  <c r="G281" i="9" s="1"/>
  <c r="H371" i="10"/>
  <c r="H370" i="10"/>
  <c r="H369" i="10" s="1"/>
  <c r="H368" i="10"/>
  <c r="H367" i="10" s="1"/>
  <c r="H366" i="10"/>
  <c r="H365" i="10" s="1"/>
  <c r="G28" i="9"/>
  <c r="G27" i="9" s="1"/>
  <c r="G26" i="9" s="1"/>
  <c r="G25" i="9" s="1"/>
  <c r="G24" i="9" s="1"/>
  <c r="H25" i="10"/>
  <c r="H24" i="10"/>
  <c r="H23" i="10"/>
  <c r="F207" i="9"/>
  <c r="F206" i="9" s="1"/>
  <c r="F199" i="9"/>
  <c r="F198" i="9" s="1"/>
  <c r="F197" i="9" s="1"/>
  <c r="F196" i="9" s="1"/>
  <c r="D101" i="12"/>
  <c r="D100" i="12"/>
  <c r="E18" i="12"/>
  <c r="E17" i="12" s="1"/>
  <c r="E16" i="12"/>
  <c r="G275" i="10"/>
  <c r="G274" i="10" s="1"/>
  <c r="F114" i="9"/>
  <c r="F113" i="9"/>
  <c r="F112" i="9" s="1"/>
  <c r="F111" i="9" s="1"/>
  <c r="G306" i="10"/>
  <c r="G301" i="10" s="1"/>
  <c r="G291" i="10" s="1"/>
  <c r="G290" i="10" s="1"/>
  <c r="G289" i="10" s="1"/>
  <c r="G332" i="9"/>
  <c r="G331" i="9" s="1"/>
  <c r="G330" i="9"/>
  <c r="G321" i="10"/>
  <c r="G320" i="10" s="1"/>
  <c r="G329" i="9"/>
  <c r="G328" i="9" s="1"/>
  <c r="D208" i="18" l="1"/>
  <c r="D365" i="18"/>
  <c r="D364" i="18" s="1"/>
  <c r="D333" i="18"/>
  <c r="D332" i="18" s="1"/>
  <c r="D331" i="18" s="1"/>
  <c r="D243" i="18"/>
  <c r="D242" i="18" s="1"/>
  <c r="D241" i="18" s="1"/>
  <c r="D201" i="18"/>
  <c r="D195" i="18" s="1"/>
  <c r="D194" i="18" s="1"/>
  <c r="D37" i="18"/>
  <c r="D36" i="18" s="1"/>
  <c r="D22" i="18"/>
  <c r="D21" i="18" s="1"/>
  <c r="D292" i="18"/>
  <c r="D143" i="18"/>
  <c r="D100" i="18"/>
  <c r="D99" i="18" s="1"/>
  <c r="D162" i="18"/>
  <c r="D161" i="18" s="1"/>
  <c r="D160" i="18" s="1"/>
  <c r="D159" i="18" s="1"/>
  <c r="D81" i="18"/>
  <c r="D71" i="18" s="1"/>
  <c r="D12" i="18"/>
  <c r="D11" i="18" s="1"/>
  <c r="D282" i="18"/>
  <c r="D277" i="18" s="1"/>
  <c r="D267" i="18"/>
  <c r="D259" i="18" s="1"/>
  <c r="D91" i="18"/>
  <c r="G377" i="17"/>
  <c r="G376" i="17" s="1"/>
  <c r="G375" i="17" s="1"/>
  <c r="F208" i="16"/>
  <c r="F207" i="16" s="1"/>
  <c r="F206" i="16" s="1"/>
  <c r="F205" i="16" s="1"/>
  <c r="G188" i="17"/>
  <c r="G187" i="17" s="1"/>
  <c r="G186" i="17" s="1"/>
  <c r="G54" i="17"/>
  <c r="G49" i="17" s="1"/>
  <c r="G48" i="17" s="1"/>
  <c r="G17" i="17" s="1"/>
  <c r="G16" i="17" s="1"/>
  <c r="G15" i="17" s="1"/>
  <c r="C17" i="14" s="1"/>
  <c r="C16" i="14" s="1"/>
  <c r="C15" i="14" s="1"/>
  <c r="C14" i="14" s="1"/>
  <c r="G23" i="17"/>
  <c r="G452" i="17"/>
  <c r="G451" i="17" s="1"/>
  <c r="G450" i="17" s="1"/>
  <c r="G449" i="17" s="1"/>
  <c r="G364" i="17"/>
  <c r="G356" i="17" s="1"/>
  <c r="G268" i="17"/>
  <c r="G267" i="17" s="1"/>
  <c r="G269" i="17"/>
  <c r="G144" i="17"/>
  <c r="G122" i="17"/>
  <c r="G117" i="17" s="1"/>
  <c r="G116" i="17" s="1"/>
  <c r="G115" i="17" s="1"/>
  <c r="G425" i="17"/>
  <c r="G424" i="17" s="1"/>
  <c r="G423" i="17" s="1"/>
  <c r="G387" i="17"/>
  <c r="G234" i="17"/>
  <c r="G233" i="17" s="1"/>
  <c r="G232" i="17" s="1"/>
  <c r="G325" i="17"/>
  <c r="G324" i="17" s="1"/>
  <c r="G323" i="17" s="1"/>
  <c r="G322" i="17" s="1"/>
  <c r="G321" i="17" s="1"/>
  <c r="G312" i="17" s="1"/>
  <c r="F286" i="16"/>
  <c r="F221" i="16"/>
  <c r="F107" i="16"/>
  <c r="F106" i="16" s="1"/>
  <c r="F105" i="16" s="1"/>
  <c r="F398" i="16"/>
  <c r="F397" i="16" s="1"/>
  <c r="G361" i="17"/>
  <c r="G360" i="17" s="1"/>
  <c r="F394" i="16"/>
  <c r="F357" i="16"/>
  <c r="F356" i="16" s="1"/>
  <c r="F355" i="16" s="1"/>
  <c r="F339" i="16"/>
  <c r="F299" i="16"/>
  <c r="F298" i="16" s="1"/>
  <c r="F297" i="16" s="1"/>
  <c r="F281" i="16"/>
  <c r="G51" i="17"/>
  <c r="F37" i="16"/>
  <c r="F36" i="16" s="1"/>
  <c r="F391" i="16"/>
  <c r="F390" i="16" s="1"/>
  <c r="F389" i="16" s="1"/>
  <c r="F388" i="16" s="1"/>
  <c r="F387" i="16" s="1"/>
  <c r="F159" i="16"/>
  <c r="F158" i="16" s="1"/>
  <c r="F115" i="16"/>
  <c r="F94" i="16"/>
  <c r="F93" i="16" s="1"/>
  <c r="F92" i="16" s="1"/>
  <c r="F52" i="16"/>
  <c r="F51" i="16" s="1"/>
  <c r="F50" i="16" s="1"/>
  <c r="F429" i="16"/>
  <c r="F428" i="16" s="1"/>
  <c r="F427" i="16" s="1"/>
  <c r="F75" i="16"/>
  <c r="F74" i="16" s="1"/>
  <c r="F308" i="16"/>
  <c r="F307" i="16" s="1"/>
  <c r="F198" i="16"/>
  <c r="F197" i="16" s="1"/>
  <c r="F196" i="16" s="1"/>
  <c r="F195" i="16" s="1"/>
  <c r="F440" i="16"/>
  <c r="F439" i="16" s="1"/>
  <c r="F438" i="16" s="1"/>
  <c r="F437" i="16" s="1"/>
  <c r="F426" i="16" s="1"/>
  <c r="F448" i="16"/>
  <c r="F447" i="16" s="1"/>
  <c r="F446" i="16" s="1"/>
  <c r="F445" i="16" s="1"/>
  <c r="F407" i="16"/>
  <c r="F406" i="16" s="1"/>
  <c r="F405" i="16" s="1"/>
  <c r="F404" i="16" s="1"/>
  <c r="F242" i="16"/>
  <c r="F241" i="16" s="1"/>
  <c r="F240" i="16" s="1"/>
  <c r="F204" i="16" s="1"/>
  <c r="F203" i="16" s="1"/>
  <c r="F174" i="16"/>
  <c r="F173" i="16" s="1"/>
  <c r="F172" i="16" s="1"/>
  <c r="F171" i="16" s="1"/>
  <c r="F157" i="16" s="1"/>
  <c r="F31" i="16"/>
  <c r="F30" i="16" s="1"/>
  <c r="F29" i="16" s="1"/>
  <c r="F333" i="16"/>
  <c r="F332" i="16" s="1"/>
  <c r="F331" i="16" s="1"/>
  <c r="F263" i="16"/>
  <c r="F111" i="16"/>
  <c r="F110" i="16" s="1"/>
  <c r="F67" i="16"/>
  <c r="F62" i="16" s="1"/>
  <c r="F61" i="16" s="1"/>
  <c r="F44" i="16"/>
  <c r="F46" i="16"/>
  <c r="F45" i="16" s="1"/>
  <c r="F381" i="16"/>
  <c r="F382" i="16"/>
  <c r="F346" i="16"/>
  <c r="F345" i="16" s="1"/>
  <c r="F344" i="16" s="1"/>
  <c r="F343" i="16" s="1"/>
  <c r="F342" i="16" s="1"/>
  <c r="F147" i="16"/>
  <c r="F146" i="16" s="1"/>
  <c r="F145" i="16" s="1"/>
  <c r="F23" i="16"/>
  <c r="F188" i="16"/>
  <c r="F183" i="16" s="1"/>
  <c r="F182" i="16" s="1"/>
  <c r="F135" i="16"/>
  <c r="F130" i="16" s="1"/>
  <c r="F129" i="16" s="1"/>
  <c r="F18" i="16"/>
  <c r="F17" i="16" s="1"/>
  <c r="F19" i="16"/>
  <c r="F323" i="16"/>
  <c r="F322" i="16" s="1"/>
  <c r="F321" i="16" s="1"/>
  <c r="F272" i="16"/>
  <c r="F253" i="16"/>
  <c r="F252" i="16" s="1"/>
  <c r="F251" i="16" s="1"/>
  <c r="F250" i="16" s="1"/>
  <c r="F15" i="16"/>
  <c r="F14" i="16" s="1"/>
  <c r="C94" i="15"/>
  <c r="C69" i="15" s="1"/>
  <c r="C68" i="15" s="1"/>
  <c r="C10" i="15"/>
  <c r="G129" i="10"/>
  <c r="F142" i="9"/>
  <c r="G62" i="9"/>
  <c r="G57" i="9" s="1"/>
  <c r="G56" i="9" s="1"/>
  <c r="C117" i="7"/>
  <c r="C13" i="13" s="1"/>
  <c r="C12" i="13" s="1"/>
  <c r="C11" i="13" s="1"/>
  <c r="C10" i="13" s="1"/>
  <c r="G119" i="10"/>
  <c r="G118" i="10" s="1"/>
  <c r="G117" i="10" s="1"/>
  <c r="G144" i="10"/>
  <c r="G143" i="10" s="1"/>
  <c r="E35" i="12"/>
  <c r="E34" i="12" s="1"/>
  <c r="E28" i="12" s="1"/>
  <c r="E9" i="12" s="1"/>
  <c r="D10" i="7"/>
  <c r="F41" i="9"/>
  <c r="F40" i="9" s="1"/>
  <c r="F43" i="9"/>
  <c r="F42" i="9" s="1"/>
  <c r="F185" i="9"/>
  <c r="H278" i="10"/>
  <c r="F347" i="9"/>
  <c r="F57" i="9"/>
  <c r="F56" i="9" s="1"/>
  <c r="G229" i="10"/>
  <c r="D28" i="12"/>
  <c r="D83" i="12"/>
  <c r="D74" i="12" s="1"/>
  <c r="G280" i="9"/>
  <c r="G279" i="9" s="1"/>
  <c r="G278" i="9" s="1"/>
  <c r="D11" i="12"/>
  <c r="H43" i="10"/>
  <c r="H16" i="10" s="1"/>
  <c r="H15" i="10" s="1"/>
  <c r="H292" i="10"/>
  <c r="H291" i="10" s="1"/>
  <c r="H290" i="10" s="1"/>
  <c r="H289" i="10" s="1"/>
  <c r="H273" i="10"/>
  <c r="H272" i="10" s="1"/>
  <c r="H271" i="10" s="1"/>
  <c r="H275" i="10"/>
  <c r="H274" i="10" s="1"/>
  <c r="F357" i="9"/>
  <c r="F356" i="9" s="1"/>
  <c r="F355" i="9" s="1"/>
  <c r="F354" i="9" s="1"/>
  <c r="H105" i="10"/>
  <c r="H104" i="10" s="1"/>
  <c r="H103" i="10" s="1"/>
  <c r="E284" i="12"/>
  <c r="E283" i="12" s="1"/>
  <c r="E282" i="12" s="1"/>
  <c r="G45" i="10"/>
  <c r="G44" i="10" s="1"/>
  <c r="G43" i="10" s="1"/>
  <c r="G16" i="10" s="1"/>
  <c r="G15" i="10" s="1"/>
  <c r="G13" i="10" s="1"/>
  <c r="C17" i="13" s="1"/>
  <c r="C16" i="13" s="1"/>
  <c r="C15" i="13" s="1"/>
  <c r="C14" i="13" s="1"/>
  <c r="C9" i="13" s="1"/>
  <c r="C8" i="13" s="1"/>
  <c r="G190" i="10"/>
  <c r="F21" i="9"/>
  <c r="G321" i="9"/>
  <c r="G314" i="9" s="1"/>
  <c r="G313" i="9" s="1"/>
  <c r="G312" i="9" s="1"/>
  <c r="G311" i="9" s="1"/>
  <c r="G304" i="9" s="1"/>
  <c r="E235" i="12"/>
  <c r="H191" i="10"/>
  <c r="H190" i="10" s="1"/>
  <c r="H192" i="10"/>
  <c r="G306" i="9"/>
  <c r="E296" i="12"/>
  <c r="E292" i="12" s="1"/>
  <c r="E291" i="12" s="1"/>
  <c r="G20" i="9"/>
  <c r="D296" i="12"/>
  <c r="D292" i="12" s="1"/>
  <c r="D291" i="12" s="1"/>
  <c r="H110" i="10"/>
  <c r="F305" i="9"/>
  <c r="F306" i="9"/>
  <c r="D57" i="12"/>
  <c r="D242" i="12"/>
  <c r="D241" i="12" s="1"/>
  <c r="D240" i="12" s="1"/>
  <c r="D235" i="12" s="1"/>
  <c r="F118" i="9"/>
  <c r="F117" i="9" s="1"/>
  <c r="F116" i="9" s="1"/>
  <c r="G142" i="9"/>
  <c r="D168" i="12"/>
  <c r="D159" i="12" s="1"/>
  <c r="G170" i="10"/>
  <c r="G169" i="10" s="1"/>
  <c r="G168" i="10" s="1"/>
  <c r="D225" i="12"/>
  <c r="G222" i="10"/>
  <c r="G221" i="10" s="1"/>
  <c r="G220" i="10" s="1"/>
  <c r="G219" i="10" s="1"/>
  <c r="E245" i="12"/>
  <c r="E102" i="12"/>
  <c r="E83" i="12" s="1"/>
  <c r="E74" i="12" s="1"/>
  <c r="G270" i="10"/>
  <c r="H119" i="10"/>
  <c r="H118" i="10" s="1"/>
  <c r="H117" i="10" s="1"/>
  <c r="G266" i="9"/>
  <c r="G265" i="9" s="1"/>
  <c r="G264" i="9" s="1"/>
  <c r="D203" i="12"/>
  <c r="D197" i="12" s="1"/>
  <c r="G105" i="10"/>
  <c r="G104" i="10" s="1"/>
  <c r="G103" i="10" s="1"/>
  <c r="G44" i="9"/>
  <c r="G132" i="9"/>
  <c r="G131" i="9" s="1"/>
  <c r="G130" i="9" s="1"/>
  <c r="D264" i="12"/>
  <c r="D263" i="12" s="1"/>
  <c r="D262" i="12" s="1"/>
  <c r="G222" i="9"/>
  <c r="G198" i="9" s="1"/>
  <c r="G197" i="9" s="1"/>
  <c r="G196" i="9" s="1"/>
  <c r="G185" i="9" s="1"/>
  <c r="D28" i="7"/>
  <c r="D27" i="7" s="1"/>
  <c r="G293" i="9"/>
  <c r="G292" i="9" s="1"/>
  <c r="G291" i="9" s="1"/>
  <c r="C65" i="7"/>
  <c r="C64" i="7" s="1"/>
  <c r="D86" i="7"/>
  <c r="D65" i="7" s="1"/>
  <c r="D64" i="7" s="1"/>
  <c r="H171" i="10"/>
  <c r="H170" i="10" s="1"/>
  <c r="H169" i="10" s="1"/>
  <c r="H168" i="10" s="1"/>
  <c r="D90" i="18" l="1"/>
  <c r="D35" i="18"/>
  <c r="D10" i="18"/>
  <c r="D9" i="18" s="1"/>
  <c r="F128" i="16"/>
  <c r="F43" i="16"/>
  <c r="F11" i="16" s="1"/>
  <c r="F262" i="16"/>
  <c r="F261" i="16" s="1"/>
  <c r="F260" i="16" s="1"/>
  <c r="F249" i="16" s="1"/>
  <c r="F380" i="16"/>
  <c r="C132" i="15"/>
  <c r="C13" i="14" s="1"/>
  <c r="C12" i="14" s="1"/>
  <c r="C11" i="14" s="1"/>
  <c r="C10" i="14" s="1"/>
  <c r="C9" i="14" s="1"/>
  <c r="C8" i="14" s="1"/>
  <c r="G41" i="9"/>
  <c r="G40" i="9" s="1"/>
  <c r="G12" i="9" s="1"/>
  <c r="G10" i="9" s="1"/>
  <c r="G43" i="9"/>
  <c r="G42" i="9" s="1"/>
  <c r="D9" i="12"/>
  <c r="D117" i="7"/>
  <c r="D13" i="13" s="1"/>
  <c r="D12" i="13" s="1"/>
  <c r="D11" i="13" s="1"/>
  <c r="D10" i="13" s="1"/>
  <c r="F19" i="9"/>
  <c r="F18" i="9" s="1"/>
  <c r="F12" i="9" s="1"/>
  <c r="F10" i="9" s="1"/>
  <c r="F20" i="9"/>
  <c r="H270" i="10"/>
  <c r="H13" i="10" s="1"/>
  <c r="D17" i="13" s="1"/>
  <c r="D16" i="13" s="1"/>
  <c r="D15" i="13" s="1"/>
  <c r="D14" i="13" s="1"/>
  <c r="D9" i="13" s="1"/>
  <c r="D8" i="13" s="1"/>
  <c r="G116" i="9"/>
  <c r="F304" i="9"/>
  <c r="F10" i="16" l="1"/>
  <c r="H10" i="16" s="1"/>
</calcChain>
</file>

<file path=xl/sharedStrings.xml><?xml version="1.0" encoding="utf-8"?>
<sst xmlns="http://schemas.openxmlformats.org/spreadsheetml/2006/main" count="9393" uniqueCount="867">
  <si>
    <t>Содержание работников, осуществляющих переданные государственные полномочия по организации и осуществлению деятельности по опеке и попечительству</t>
  </si>
  <si>
    <t>Осуществление отдельных государственных полномочий в сфере архивного дела</t>
  </si>
  <si>
    <t>Осуществление отдельных государственных полномочий в сфере трудовых отношений</t>
  </si>
  <si>
    <t>002</t>
  </si>
  <si>
    <t>Непрограммные расходы Администрации Льговского района Курской области</t>
  </si>
  <si>
    <t>Резервный фонд Администрации Льговского района Курской области</t>
  </si>
  <si>
    <t>73 1 00 С1402</t>
  </si>
  <si>
    <t>03 2 04 S3090</t>
  </si>
  <si>
    <t>рублей</t>
  </si>
  <si>
    <t>Капитальный ремонт, ремонт и содержание автомобильных дорог общего пользования местного значения</t>
  </si>
  <si>
    <t>ОБЩЕГОСУДАРСТВЕННЫЕ ВОПРОСЫ</t>
  </si>
  <si>
    <t>Обеспечение мер социальной поддержки ветеранов труда</t>
  </si>
  <si>
    <t>Функционирование высшего должностного лица субъекта Российской Федерации и муниципального образования</t>
  </si>
  <si>
    <t>Другие общегосударственные вопросы</t>
  </si>
  <si>
    <t>Другие вопросы в области образования</t>
  </si>
  <si>
    <t>Культура</t>
  </si>
  <si>
    <t>004</t>
  </si>
  <si>
    <t>Реализация мероприятий в сфере молодежной политики</t>
  </si>
  <si>
    <t>Содержание работников, осуществляющих переданные государственные полномочия в сфере социальной защиты населения</t>
  </si>
  <si>
    <t>Основное мероприятие "Обслуживание единой информационно - коммуникационной среды (ЕИКС)"</t>
  </si>
  <si>
    <t>Проведение мероприятий по подключению к ресурсам электронного правительства Льговского района Курской области</t>
  </si>
  <si>
    <t>20 1 01 С1494</t>
  </si>
  <si>
    <t>Наименование</t>
  </si>
  <si>
    <t>Дошкольное образование</t>
  </si>
  <si>
    <t>ГРБС</t>
  </si>
  <si>
    <t>12 2 02 С1435</t>
  </si>
  <si>
    <t>Основное мероприятие "Организация временного трудоустройства несовершеннолетних граждан в возрасте от 14 до 18 лет, в свободное от учебы время"</t>
  </si>
  <si>
    <t>Основное мероприятие "Организация обучения лиц, замещающих выборные муниципальные должности, муниципальных служащих на курсах повышения квалификации"</t>
  </si>
  <si>
    <t>ФИЗИЧЕСКАЯ КУЛЬТУРА И СПОРТ</t>
  </si>
  <si>
    <t>Физическая культура</t>
  </si>
  <si>
    <t>Обеспечение функционирования местных администраций</t>
  </si>
  <si>
    <t>Непрограммная деятельность органов местного самоуправления</t>
  </si>
  <si>
    <t>Обеспечение деятельности администрации муниципального образования</t>
  </si>
  <si>
    <t>Выплата компенсации части родительской платы</t>
  </si>
  <si>
    <t>Администрация Льговского района Курской области</t>
  </si>
  <si>
    <t>001</t>
  </si>
  <si>
    <t>01</t>
  </si>
  <si>
    <t>02</t>
  </si>
  <si>
    <t>03</t>
  </si>
  <si>
    <t>04</t>
  </si>
  <si>
    <t>Управление финансов администрации Льговского района Курской области</t>
  </si>
  <si>
    <t>09</t>
  </si>
  <si>
    <t>06</t>
  </si>
  <si>
    <t>07</t>
  </si>
  <si>
    <t>08</t>
  </si>
  <si>
    <t>10</t>
  </si>
  <si>
    <t>Дотации на выравнивание бюджетной обеспеченности субъектов Российской Федерации и муниципальных образований</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</si>
  <si>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</si>
  <si>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субсидий бюджетным, автономным учреждениям и иным некоммерческим организациям</t>
  </si>
  <si>
    <t>Обеспечение мер социальной поддержки тружеников тыла</t>
  </si>
  <si>
    <t>Другие вопросы в области социальной политики</t>
  </si>
  <si>
    <t>Общеэкономические вопросы</t>
  </si>
  <si>
    <t>Отдельные мероприятия в области гражданской обороны, защиты населения и территорий от чрезвычайных ситуаций, безопасности людей на водных объектах</t>
  </si>
  <si>
    <t>Реализация мероприятий по распространению официальной информации</t>
  </si>
  <si>
    <t>Реализация государственных функций, связанных с общегосударственным управлением</t>
  </si>
  <si>
    <t>Основное мероприятие "Гражданско-патриотическое воспитание и допризывная подготовка молодежи. Формирование российской идентичности и толерантности в молодежной среде"</t>
  </si>
  <si>
    <t>Код бюджетной классификации Российской Федерации</t>
  </si>
  <si>
    <t>Наименование доходов</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</si>
  <si>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</si>
  <si>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</si>
  <si>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</si>
  <si>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</si>
  <si>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</si>
  <si>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</si>
  <si>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</si>
  <si>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</si>
  <si>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</si>
  <si>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</si>
  <si>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</si>
  <si>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</si>
  <si>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</si>
  <si>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</si>
  <si>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</si>
  <si>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</si>
  <si>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</si>
  <si>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</si>
  <si>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</si>
  <si>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</si>
  <si>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</si>
  <si>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</si>
  <si>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</si>
  <si>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</si>
  <si>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</si>
  <si>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</si>
  <si>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</si>
  <si>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</si>
  <si>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</si>
  <si>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Единый сельскохозяйственный налог</t>
  </si>
  <si>
    <t>1 05 03010 01 0000 110</t>
  </si>
  <si>
    <t>1 11 00000 00 0000 000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</si>
  <si>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</si>
  <si>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</si>
  <si>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</si>
  <si>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</si>
  <si>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</si>
  <si>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</si>
  <si>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</si>
  <si>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</si>
  <si>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</si>
  <si>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</si>
  <si>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</si>
  <si>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1 13 00000 00 0000 000</t>
  </si>
  <si>
    <t>1 13 02000 00 0000 130</t>
  </si>
  <si>
    <t>Санитарно-эпидемиологическое благополучие</t>
  </si>
  <si>
    <t>Доходы от компенсации затрат государства</t>
  </si>
  <si>
    <t>1 13 02990 00 0000 130</t>
  </si>
  <si>
    <t>1 13 02995 05 0000 130</t>
  </si>
  <si>
    <t>Прочие доходы от компенсации затрат бюджетов муниципальных районов</t>
  </si>
  <si>
    <t>2 00 00000 00 0000 000</t>
  </si>
  <si>
    <t>2 02 00000 00 0000 000</t>
  </si>
  <si>
    <t>Дотации на выравнивание бюджетной обеспеченности</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</si>
  <si>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</si>
  <si>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</si>
  <si>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Субвенции бюджетам на содержание ребенка в семье опекуна и приемной семье, а также вознаграждение, причитающееся приемному родителю</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</si>
  <si>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</si>
  <si>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Прочие субвенции</t>
  </si>
  <si>
    <t>Прочие субвенции бюджетам муниципальных районов</t>
  </si>
  <si>
    <t>Связь и информатика</t>
  </si>
  <si>
    <t>Основное мероприятие "Проведение муниципальной политики в области имущественных и земельных отношений на территории Льговского района Курской области"</t>
  </si>
  <si>
    <t>Мероприятия в области земельных отношений</t>
  </si>
  <si>
    <t>04 1 01 С1468</t>
  </si>
  <si>
    <t>ЗДРАВООХРАНЕНИЕ</t>
  </si>
  <si>
    <t>Основное мероприятие "Предупреждение и ликвидация болезней животных, их лечение, отлов и содержание безнадзорных животных, защита населения от болезней, общих для человека и животных"</t>
  </si>
  <si>
    <t>22 1 01 12700</t>
  </si>
  <si>
    <t>8 90 00000 00 0000 000</t>
  </si>
  <si>
    <t>Всего доходов</t>
  </si>
  <si>
    <t>НАЦИОНАЛЬНАЯ ЭКОНОМИКА</t>
  </si>
  <si>
    <t>ОБРАЗОВАНИЕ</t>
  </si>
  <si>
    <t>Резервные фонды органов местного самоуправления</t>
  </si>
  <si>
    <t>Отдел культуры, молодежной политики, физической культуры и спорта администрации Льговского района Курской области</t>
  </si>
  <si>
    <t>005</t>
  </si>
  <si>
    <t>Представительное Собрание Льговского района Курской области</t>
  </si>
  <si>
    <t>Основное мероприятие "Осуществление работы по профилактике преступлений и иных правонарушений в молодежной среде"</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</si>
  <si>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</si>
  <si>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</si>
  <si>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</si>
  <si>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</si>
  <si>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Прочие доходы от компенсации затрат государства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</si>
  <si>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</si>
  <si>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</si>
  <si>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</si>
  <si>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бюджетам муниципальных районов на выравнивание бюджетной обеспеченности</t>
  </si>
  <si>
    <t>Субвенции бюджетам бюджетной системы Российской Федерации</t>
  </si>
  <si>
    <t>1 01 02020 01 0000 110</t>
  </si>
  <si>
    <t>1 01 02030 01 0000 110</t>
  </si>
  <si>
    <t>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 расходов на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</si>
  <si>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"Обеспечение безопасности критически важных и потенциально опасных объектов"</t>
  </si>
  <si>
    <t>13 2 01</t>
  </si>
  <si>
    <t>13 2 01 С1460</t>
  </si>
  <si>
    <t>12 2 03 С1435</t>
  </si>
  <si>
    <t>Основное мероприятие "Развитие системы ресоциализации лиц, освободившихся из мест лишения свободы "</t>
  </si>
  <si>
    <t>Закупка товаров, работ и услуг для обеспечения государственных (муниципальных) нужд</t>
  </si>
  <si>
    <t>ВЕДОМСТВЕННАЯ СТРУКТУРА</t>
  </si>
  <si>
    <t>Пенсионное обеспечение</t>
  </si>
  <si>
    <t>800</t>
  </si>
  <si>
    <t>ВСЕГО РАСХОДОВ</t>
  </si>
  <si>
    <t>13</t>
  </si>
  <si>
    <t>Расходы на обеспечение деятельности (оказание услуг) муниципальных учреждений</t>
  </si>
  <si>
    <t>Развитие рынка труда, повышение эффективности занятости населения</t>
  </si>
  <si>
    <t>Отдел образования администрации Льговского района Курской области</t>
  </si>
  <si>
    <t>100</t>
  </si>
  <si>
    <t>200</t>
  </si>
  <si>
    <t>Резервные фонды</t>
  </si>
  <si>
    <t>СОЦИАЛЬНАЯ ПОЛИТИКА</t>
  </si>
  <si>
    <t>Охрана семьи и детства</t>
  </si>
  <si>
    <t>Содержание ребенка в семье опекуна и приемной семье, а также вознаграждение, причитающееся приемному родителю</t>
  </si>
  <si>
    <t xml:space="preserve"> </t>
  </si>
  <si>
    <t>Дорожное хозяйство (дорожные фонды)</t>
  </si>
  <si>
    <t>Обеспечение деятельности Представительного Собрания Льговского района Курской области</t>
  </si>
  <si>
    <t>Аппарат Представительного Собрания Льговского района Курской области</t>
  </si>
  <si>
    <t>Обеспечение деятельности и выполнение функций органов местного самоуправления</t>
  </si>
  <si>
    <t xml:space="preserve">71 1 00 С1402 </t>
  </si>
  <si>
    <t>77 2 00 13480</t>
  </si>
  <si>
    <t>78 1 00 С1403</t>
  </si>
  <si>
    <t>Обеспечение функционирования Главы Льговского района Курской области</t>
  </si>
  <si>
    <t>Глава Льговского района Курской области</t>
  </si>
  <si>
    <t>Обеспечение деятельностии и выполнение функций органов местного самоуправления</t>
  </si>
  <si>
    <t>Основное мероприятие "Меры по укреплению здоровья, культурного досуга, социальной защищенности отдельных категорий граждан"</t>
  </si>
  <si>
    <t>Проведение мероприятий в области социальной политики</t>
  </si>
  <si>
    <t>Основное мероприятие "Исполнение переданных государтвенных полномочий на содержание работников по организации и осуществлению деятельности по опеке и попечительству"</t>
  </si>
  <si>
    <t>02 3 04 13170</t>
  </si>
  <si>
    <t>Основное мероприятие "Реализация мероприятий, направленных на развитие и укрепление института семьи"</t>
  </si>
  <si>
    <t>02 3 03 С1475</t>
  </si>
  <si>
    <t>Мероприятия, направленные на развитие мунипальной службы</t>
  </si>
  <si>
    <t>09 1 01 С1437</t>
  </si>
  <si>
    <t>Основное мероприятие "Организация деятельности муниципального архива Льговского района Курской области"</t>
  </si>
  <si>
    <t>10 2 01 13360</t>
  </si>
  <si>
    <t>76 1 00 С1404</t>
  </si>
  <si>
    <t>77 2 00 С1401</t>
  </si>
  <si>
    <t>77 2 00 С1439</t>
  </si>
  <si>
    <t>Основное мероприятие "Предупреждение и ликвидация чрежвычайных ситуаций"</t>
  </si>
  <si>
    <t>Основное мероприятие "Пропаганда ценностей здоровья и здорового образа жизни среди населения Льговского района"</t>
  </si>
  <si>
    <t>12 2 01 С1435</t>
  </si>
  <si>
    <t>Основное мероприятие "Финансовое обеспечение отдельных полномочий Курской области в сфере трудовых отношений, переданных для осуществления органам местного самоуправления"</t>
  </si>
  <si>
    <t>17 2 01 13310</t>
  </si>
  <si>
    <t>Основное мероприятие "Создание благоприятных условий для развития сети автомобильных дорог общего пользования местного значения Льговского района Курской области"</t>
  </si>
  <si>
    <t>11 2 01 С1424</t>
  </si>
  <si>
    <t>Основное мероприятие "Создание условий для вовлечения молодежи в активную общественную деятельность"</t>
  </si>
  <si>
    <t>08 2 01 С1414</t>
  </si>
  <si>
    <t>08 2 02 С1414</t>
  </si>
  <si>
    <t>Оснолвное мероприятие "Организация оздоровления и отдыха детей Льговского района Курской области"</t>
  </si>
  <si>
    <t>08 4 01 С1458</t>
  </si>
  <si>
    <t>Основное мероприятие "Меры социальной поддержки отдельных категорий граждан"</t>
  </si>
  <si>
    <t>02 2 01 С1445</t>
  </si>
  <si>
    <t>Основное мероприятие "Обеспечение назначения государственых выплат и пособий гражданам, имеющих детей, детям-сиротам и детям, оставшимся без попечения родителей, предоставление материнского капитала"</t>
  </si>
  <si>
    <t>02 3 01 13190</t>
  </si>
  <si>
    <t>Основное мероприятие "Финансовое обеспечение переданных полномочий на содержание работников, в сфере социальной защиты населения"</t>
  </si>
  <si>
    <t>02 1 01 13220</t>
  </si>
  <si>
    <t>Основное мероприятие "Обеспечение деятельности комиссий по делам несовершеннолетних и защите их прав"</t>
  </si>
  <si>
    <t>12 1 01 13180</t>
  </si>
  <si>
    <t>08 4 01 С1401</t>
  </si>
  <si>
    <t>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 расходов на приобретение учебных пособий, средств обучения, игр, игрушек (за исключением расходов на содержание зданий и оплату коммунальных услуг)</t>
  </si>
  <si>
    <t>Содержание работников, осуществляющих переданные государственные полномочия по выплате компенсации части родительской платы</t>
  </si>
  <si>
    <t>Развитие системы оздоровления и отдыха детей</t>
  </si>
  <si>
    <t>Осуществление отдельных государственных полномочий по расчету и предоставлению дотаций на выравнивание бюджетной обеспеченности поселений</t>
  </si>
  <si>
    <t>22 1 01 12712</t>
  </si>
  <si>
    <t>77 2 00 59300</t>
  </si>
  <si>
    <t>Основное мероприятие "Физическое воспитание, вовлечение населения в занятия физической культурой и массовым спортом, обеспечение организации и проведения физкультурных спортивных мероприятий"</t>
  </si>
  <si>
    <t>08 3 01 С1406</t>
  </si>
  <si>
    <t>75 3 00 С1402</t>
  </si>
  <si>
    <t>Основное мероприятие "Обеспечение деятельности и выполнеиие функций Управления финансов Администрации Льговского района Курской области"</t>
  </si>
  <si>
    <t>14 3 01 С1402</t>
  </si>
  <si>
    <t>Обеспечение мер социальной  поддержки реабилитированных лиц и лиц, признанных пострадавшими от политических репрессий</t>
  </si>
  <si>
    <t>02 2 01 11130</t>
  </si>
  <si>
    <t>02 2 01 11170</t>
  </si>
  <si>
    <t>02 2 01 11180</t>
  </si>
  <si>
    <t>02 2 01 13140</t>
  </si>
  <si>
    <t>02 2 01 13150</t>
  </si>
  <si>
    <t>02 2 01 13160</t>
  </si>
  <si>
    <t>14 2 01 13450</t>
  </si>
  <si>
    <t>Основное мероприятие "Выравнивание бюджетной обеспеченности муниципальных поселений Льговского района Курской области"</t>
  </si>
  <si>
    <t>17 1 01 C1436</t>
  </si>
  <si>
    <t>Основное мероприятие "Развитие дошкольного образования"</t>
  </si>
  <si>
    <t>03 2 01 13030</t>
  </si>
  <si>
    <t>03 2 01 С1401</t>
  </si>
  <si>
    <t>Основное мероприятие "Развитие общего образования"</t>
  </si>
  <si>
    <t>03 2 02 13040</t>
  </si>
  <si>
    <t>03 2 02 С1401</t>
  </si>
  <si>
    <t>Основное мероприятие "Совершенствование  организации школьного питания"</t>
  </si>
  <si>
    <t>Основное мероприятие "Социальные гарантии работникам образования"</t>
  </si>
  <si>
    <t>Обесепечение предоставления мер социальной поддержки работникам муниципальных образовательных организаций</t>
  </si>
  <si>
    <t>03 2 05 S3060</t>
  </si>
  <si>
    <t>Основное мероприятие "Развитие дополнительного и неформального образования детей"</t>
  </si>
  <si>
    <t>03 3 01 С1401</t>
  </si>
  <si>
    <t>03 1 01 С1401</t>
  </si>
  <si>
    <t>03 2 01 13000</t>
  </si>
  <si>
    <t>Основное мероприятие "Сохранение и развитие  кинообслуживания населения, традиционной народной культуры, нематериального культурного наследия и творческого потенциала Льговского района, поддержка творческих инициатив населения в сфере культуры"</t>
  </si>
  <si>
    <t>01 1 01 С1401</t>
  </si>
  <si>
    <t>Основное мероприятие "Развитие библиотечного дела"</t>
  </si>
  <si>
    <t>01 2 01 С1401</t>
  </si>
  <si>
    <t>Основное мероприятие "Меры государственной и социальной поддержки, а также другие выплаты"</t>
  </si>
  <si>
    <t>Создание условий,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t>
  </si>
  <si>
    <t>11</t>
  </si>
  <si>
    <t>Предоставление социальной поддержки отдельным категориям граждан по обеспечению продовольственными товарами</t>
  </si>
  <si>
    <t>Общее образование</t>
  </si>
  <si>
    <t>Иные бюджетные ассигнования</t>
  </si>
  <si>
    <t>Реализация мероприятий направленных на обеспечение правопорядка на территории муниципального образования</t>
  </si>
  <si>
    <t>МЕЖБЮДЖЕТНЫЕ ТРАНСФЕРТЫ ОБЩЕГО ХАРАКТЕРА БЮДЖЕТАМ БЮДЖЕТНОЙ СИСТЕМЫ РОССИЙСКОЙ ФЕДЕРАЦИИ</t>
  </si>
  <si>
    <t>02 2 02 С1475</t>
  </si>
  <si>
    <t>13 2 02 С1460</t>
  </si>
  <si>
    <t>Ежемесячное пособие на ребенка</t>
  </si>
  <si>
    <t>Функционирование законодательных (представительных) органов государственной власти и представительных органов муниципальных образований</t>
  </si>
  <si>
    <t>14</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</si>
  <si>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</si>
  <si>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национальной безопасности и правоохранительной деятельности</t>
  </si>
  <si>
    <t>Выплата пенсий за выслугу лет и доплат к пенсиям муниципальных служащих</t>
  </si>
  <si>
    <t>003</t>
  </si>
  <si>
    <t>Обеспечение мер социальной поддержки ветеранов труда и тружеников тыла</t>
  </si>
  <si>
    <t>Рз</t>
  </si>
  <si>
    <t>ПР</t>
  </si>
  <si>
    <t>ЦСР</t>
  </si>
  <si>
    <t>ВР</t>
  </si>
  <si>
    <t>Дополнительное образование детей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</si>
  <si>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</si>
  <si>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Межбюджетные трансферты</t>
  </si>
  <si>
    <t>Социальное обеспечение и иные выплаты населению</t>
  </si>
  <si>
    <t>Социальное обеспечение населения</t>
  </si>
  <si>
    <t>КУЛЬТУРА, КИНЕМАТОГРАФИЯ</t>
  </si>
  <si>
    <t>Осуществление отдельных государственных  полномочий по организации и обеспечению  деятельности административных комиссий</t>
  </si>
  <si>
    <t>Молодежная политика</t>
  </si>
  <si>
    <t>Код бюджетной классификации</t>
  </si>
  <si>
    <t>ИСТОЧНИКИ ВНУТРЕННЕГО ФИНАНСИРОВАНИЯ ДЕФИЦИТОВ БЮДЖЕТОВ</t>
  </si>
  <si>
    <t>01 05 00 00 00 0000 000</t>
  </si>
  <si>
    <t>Изменение остатков средств на счетах по учету средств бюджетов</t>
  </si>
  <si>
    <t>01 05 00 00 00 0000 500</t>
  </si>
  <si>
    <t>Увеличение остатков средств бюджетов</t>
  </si>
  <si>
    <t>01 05 02 00 00 0000 500</t>
  </si>
  <si>
    <t>Увеличение прочих остатков средств бюджетов</t>
  </si>
  <si>
    <t>01 05 02 01 00 0000 510</t>
  </si>
  <si>
    <t>Увеличение прочих остатков денежных средств бюджетов</t>
  </si>
  <si>
    <t>01 05 02 01 05 0000 510</t>
  </si>
  <si>
    <t>Увеличение прочих остатков денежных средств бюджетов муниципальных районов</t>
  </si>
  <si>
    <t>01 05 00 00 00 0000 600</t>
  </si>
  <si>
    <t>Уменьшение остатков средств бюджетов</t>
  </si>
  <si>
    <t>01 05 02 00 00 0000 600</t>
  </si>
  <si>
    <t>01 05 02 01 00 0000 610</t>
  </si>
  <si>
    <t>Уменьшение прочих остатков денежных средств бюджетов</t>
  </si>
  <si>
    <t>01 05 02 01 05 0000 610</t>
  </si>
  <si>
    <t>Уменьшение прочих остатков денежных средств бюджетов муниципальных районов</t>
  </si>
  <si>
    <t>01 00 00 00 00 0000 000</t>
  </si>
  <si>
    <t>Мероприятия в области имущественных отношений</t>
  </si>
  <si>
    <t>04 1 01 С1467</t>
  </si>
  <si>
    <t>Содержание работников, осуществляющих переданные государственные полномочия по организации проведения мероприятий по отлову и содержанию безнадзорных животных</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</si>
  <si>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</si>
  <si>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1 11 05013 05 0000 120</t>
  </si>
  <si>
    <t>Приложение №6</t>
  </si>
  <si>
    <t>РЗ</t>
  </si>
  <si>
    <t>00</t>
  </si>
  <si>
    <t>Резервные фонды органов месного самоуправления</t>
  </si>
  <si>
    <t>НАЦИОНАЛЬНАЯ БЕЗОПАСНОСТЬ И ПРАВООХРАНИТЕЛЬНАЯ ДЕЯТЕЛЬНОСТЬ</t>
  </si>
  <si>
    <t>Основное мероприятие "Организация оздоровления и отдыха детей Льговского района Курской области"</t>
  </si>
  <si>
    <t>300</t>
  </si>
  <si>
    <t>600</t>
  </si>
  <si>
    <t>1 14 00000 00 0000 000</t>
  </si>
  <si>
    <t>1 14 06000 00 0000 430</t>
  </si>
  <si>
    <t>1 14 06010 00 0000 430</t>
  </si>
  <si>
    <t>1 14 06013 05 0000 430</t>
  </si>
  <si>
    <t>ДОХОДЫ ОТ ПРОДАЖИ МАТЕРИАЛЬНЫХ И НЕМАТЕРИАЛЬНЫХ АКТИВОВ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</si>
  <si>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</si>
  <si>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</si>
  <si>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</si>
  <si>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Приложение №8</t>
  </si>
  <si>
    <t>Приложение №10</t>
  </si>
  <si>
    <t/>
  </si>
  <si>
    <t>(рублей)</t>
  </si>
  <si>
    <t>1</t>
  </si>
  <si>
    <t>2</t>
  </si>
  <si>
    <t>3</t>
  </si>
  <si>
    <t>ВСЕГО</t>
  </si>
  <si>
    <t>Обеспечение мер социальной  поддержки реабилитированных лиц и лиц, признанных   пострадавшими от политических репрессий</t>
  </si>
  <si>
    <t>Основное мероприятие "Гражданско-патриотическое воспитание и допрызывная подготовка молодежи. Формирование российской идентичности и толератности в молодежной среде"</t>
  </si>
  <si>
    <t>Основное мероприятие "Физическое воспитание, вовлечение населения в занятия физической культурой и массовым спортом, обеспечение организации и проведения физкультурных мероприятий, спортивных мероприятий"</t>
  </si>
  <si>
    <t>Закупка товаров, работ и услуг для обеспечения
государственных (муниципальных) нужд</t>
  </si>
  <si>
    <t>Основное мероприятие "Обеспечение деятельности и выполнеиие функций Управления финансов администрации Льговского района Курской области"</t>
  </si>
  <si>
    <t>Основное мероприятие "Организация временного трудоустройства несовершеннолетних граждан в возрасте от 14 до 18 лет в свободное от учебы время"</t>
  </si>
  <si>
    <t>Непрограммные расходы органов местного самоуправления</t>
  </si>
  <si>
    <t>5</t>
  </si>
  <si>
    <t>13 1 01 С1460</t>
  </si>
  <si>
    <t>Основное мероприятие "Создание и развитие комплексной системы обеспечения безопасности жизнидеятельности населения"</t>
  </si>
  <si>
    <t>08 3 02 С1406</t>
  </si>
  <si>
    <t>Основное мероприятие "Мероприятия по поэтапному внедрению Всероссийского физкультурно-спортивного комплекса "Готов к труду и обороне (ГТО)"</t>
  </si>
  <si>
    <t>Основное мероприятие «Оснащение объектов информатизации, обрабатывающих информацию с ограниченным доступом, органов местного самоуправления Льговского района Курской области сертифицированными программными и аппаратами средствами защиты информации, а также средствами обработки информации с ограниченным доступом»</t>
  </si>
  <si>
    <t>20 2 02 С1494</t>
  </si>
  <si>
    <t>71 0 00 00000</t>
  </si>
  <si>
    <t>71 1 00 00000</t>
  </si>
  <si>
    <t>75 0 00 00000</t>
  </si>
  <si>
    <t>75 3 00 00000</t>
  </si>
  <si>
    <t>73 0 00 00000</t>
  </si>
  <si>
    <t>73 1 00 00000</t>
  </si>
  <si>
    <t>22 0 00 00000</t>
  </si>
  <si>
    <t>22 1 00 00000</t>
  </si>
  <si>
    <t>77 0 00 00000</t>
  </si>
  <si>
    <t>77 2 00 00000</t>
  </si>
  <si>
    <t>14 0 00 00000</t>
  </si>
  <si>
    <t>14 3 00 00000</t>
  </si>
  <si>
    <t>14 3 01 00000</t>
  </si>
  <si>
    <t>78 0 00 00000</t>
  </si>
  <si>
    <t>78 1 00 00000</t>
  </si>
  <si>
    <t>02 0 00 00000</t>
  </si>
  <si>
    <t>04 0 00 00000</t>
  </si>
  <si>
    <t>09 0 00 00000</t>
  </si>
  <si>
    <t>10 0 00 00000</t>
  </si>
  <si>
    <t>76 0 00 00000</t>
  </si>
  <si>
    <t>13 0 00 00000</t>
  </si>
  <si>
    <t>12 0 00 00000</t>
  </si>
  <si>
    <t>17 0 00 00000</t>
  </si>
  <si>
    <t>11 0 00 00000</t>
  </si>
  <si>
    <t>20 0 00 00000</t>
  </si>
  <si>
    <t>03 0 00 00000</t>
  </si>
  <si>
    <t>08 0 00 00000</t>
  </si>
  <si>
    <t>01 0 00 00000</t>
  </si>
  <si>
    <t>14 2 00 00000</t>
  </si>
  <si>
    <t>08 3 00 00000</t>
  </si>
  <si>
    <t>02 1 00 00000</t>
  </si>
  <si>
    <t>02 3 00 00000</t>
  </si>
  <si>
    <t>02 2 00 00000</t>
  </si>
  <si>
    <t>03 2 00 00000</t>
  </si>
  <si>
    <t>01 3 00 00000</t>
  </si>
  <si>
    <t>01 2 00 00000</t>
  </si>
  <si>
    <t>01 1 00 00000</t>
  </si>
  <si>
    <t>03 1 00 00000</t>
  </si>
  <si>
    <t>08 4 00 00000</t>
  </si>
  <si>
    <t>08 2 00 00000</t>
  </si>
  <si>
    <t>03 3 00 00000</t>
  </si>
  <si>
    <t>20 2 00 00000</t>
  </si>
  <si>
    <t>20 1 00 00000</t>
  </si>
  <si>
    <t>11 2 00 00000</t>
  </si>
  <si>
    <t>17 2 00 00000</t>
  </si>
  <si>
    <t>17 1 00 00000</t>
  </si>
  <si>
    <t>12 2 00 00000</t>
  </si>
  <si>
    <t>13 2 00 00000</t>
  </si>
  <si>
    <t>76 1 00 00000</t>
  </si>
  <si>
    <t>10 2 00 00000</t>
  </si>
  <si>
    <t>09 1 00 00000</t>
  </si>
  <si>
    <t>04 1 00 00000</t>
  </si>
  <si>
    <t>02 2 02 00000</t>
  </si>
  <si>
    <t>02 3 03 00000</t>
  </si>
  <si>
    <t>02 3 04 00000</t>
  </si>
  <si>
    <t>04 1 01 00000</t>
  </si>
  <si>
    <t>09 1 01 00000</t>
  </si>
  <si>
    <t>10 2 01 00000</t>
  </si>
  <si>
    <t>13 2 01 00000</t>
  </si>
  <si>
    <t>13 2 02 00000</t>
  </si>
  <si>
    <t>12 2 01 00000</t>
  </si>
  <si>
    <t>12 2 02 00000</t>
  </si>
  <si>
    <t>12 2 03 00000</t>
  </si>
  <si>
    <t>17 1 01 00000</t>
  </si>
  <si>
    <t>17 2 01 00000</t>
  </si>
  <si>
    <t>11 2 01 00000</t>
  </si>
  <si>
    <t>20 1 01 00000</t>
  </si>
  <si>
    <t>20 2 02 00000</t>
  </si>
  <si>
    <t>03 2 01 00000</t>
  </si>
  <si>
    <t>03 2 02 00000</t>
  </si>
  <si>
    <t>03 2 04 00000</t>
  </si>
  <si>
    <t>03 2 05 00000</t>
  </si>
  <si>
    <t>03 3 01 00000</t>
  </si>
  <si>
    <t>08 2 01 00000</t>
  </si>
  <si>
    <t>08 2 02 00000</t>
  </si>
  <si>
    <t>08 4 01 00000</t>
  </si>
  <si>
    <t>03 1 01 00000</t>
  </si>
  <si>
    <t>01 1 01 00000</t>
  </si>
  <si>
    <t>01 2 01 00000</t>
  </si>
  <si>
    <t>01 3 02 00000</t>
  </si>
  <si>
    <t>22 1 01 00000</t>
  </si>
  <si>
    <t>02 2 01 00000</t>
  </si>
  <si>
    <t>02 3 01 00000</t>
  </si>
  <si>
    <t>02 1 01 00000</t>
  </si>
  <si>
    <t>08 3 01 00000</t>
  </si>
  <si>
    <t>08 3 02 00000</t>
  </si>
  <si>
    <t>14 2 01 00000</t>
  </si>
  <si>
    <t>12 1 00 00000</t>
  </si>
  <si>
    <t>13 1 00 00000</t>
  </si>
  <si>
    <t>13 1 01 00000</t>
  </si>
  <si>
    <t>12 1 01 00000</t>
  </si>
  <si>
    <t>Выполнение других (прочих) обязательств муниципального образования</t>
  </si>
  <si>
    <t>Организация проведения мероприятий по отлову и содержанию безнадзорных животных</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</si>
  <si>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и бюджету г. Байконура на осуществление полномочий на государственную регистрацию актов гражданского состояния</t>
  </si>
  <si>
    <r>
      <t xml:space="preserve">субвенции из областного бюджета бюджетам муниципальных районов и городских округов на осуществление отдельного государственного полномочия Курской области в соответствии с Законом Курской области "О наделении органов местного самоуправления Курской области отдельным государственным полномочием Курской области по осуществлению выплаты компенсации части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 </t>
    </r>
    <r>
      <rPr>
        <i/>
        <sz val="8"/>
        <rFont val="Arial Cyr"/>
        <charset val="204"/>
      </rPr>
      <t>на содержание работников, осуществляющих переданные государственные полномочия по выплате компенсации части родительской платы</t>
    </r>
  </si>
  <si>
    <r>
      <t xml:space="preserve">субвенции из областного бюджета бюджетам муниципальных районов и городских округов на осуществление отдельного государственного полномочия Курской области в соответствии с Законом Курской области "О наделении органов местного самоуправления Курской области отдельным государственным полномочием Курской области по осуществлению выплаты компенсации части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 </t>
    </r>
    <r>
      <rPr>
        <i/>
        <sz val="8"/>
        <rFont val="Arial Cyr"/>
        <charset val="204"/>
      </rPr>
      <t>на осуществление выплаты компенсации части родительской платы</t>
    </r>
  </si>
  <si>
    <r>
      <t>субвенции из областного бюджета местным бюджетам</t>
    </r>
    <r>
      <rPr>
        <i/>
        <sz val="8"/>
        <rFont val="Arial Cyr"/>
        <charset val="204"/>
      </rPr>
      <t xml:space="preserve"> на реализацию образовательной программы дошкольного образования в части финансирования расходов на оплату труда</t>
    </r>
    <r>
      <rPr>
        <sz val="8"/>
        <rFont val="Arial Cyr"/>
        <charset val="204"/>
      </rPr>
      <t xml:space="preserve"> работников муниципальных дошкольных образовательных организаций, расходов на приобретение учебных пособий, средств обучения, игр, игрушек (за исключением расходов на содержание зданий и оплату коммунальных услуг)</t>
    </r>
  </si>
  <si>
    <r>
      <t>субвенции из областного бюджета бюджетам  муниципальных районов и городских округов на осуществление отдельных государственных полномочий в соответствии с Законом Курской области "О наделении органов местного самоуправления муниципальных образований Курской области отдельными государственными полномочиями</t>
    </r>
    <r>
      <rPr>
        <i/>
        <sz val="8"/>
        <rFont val="Arial Cyr"/>
        <charset val="204"/>
      </rPr>
      <t xml:space="preserve"> по организации и обеспечению деятельности административных комиссий</t>
    </r>
    <r>
      <rPr>
        <sz val="8"/>
        <rFont val="Arial Cyr"/>
        <charset val="204"/>
      </rPr>
      <t>"</t>
    </r>
  </si>
  <si>
    <r>
      <t xml:space="preserve">субвенции из областного бюджета бюджетам муниципальных районов и городских округов на осуществление отдельных государственных полномочий Курской области в соответствии с Законом Курской области "О наделении органов местного самоуправления муниципальных образований Курской области отдельными государственными полномочиями Курской области </t>
    </r>
    <r>
      <rPr>
        <i/>
        <sz val="8"/>
        <rFont val="Arial Cyr"/>
        <charset val="204"/>
      </rPr>
      <t>в сфере архивного дела</t>
    </r>
    <r>
      <rPr>
        <sz val="8"/>
        <rFont val="Arial Cyr"/>
        <charset val="204"/>
      </rPr>
      <t>"</t>
    </r>
  </si>
  <si>
    <r>
      <t>субвенции из областного бюджета бюджетам  муниципальных районов на осуществление отдельных государственных полномочий Курской области  в соответствии с Законом Курской области "О наделении органов местного самоуправления муниципальных районов Курской области отдельными государственными полномочиями Курской области</t>
    </r>
    <r>
      <rPr>
        <i/>
        <sz val="8"/>
        <rFont val="Arial"/>
        <family val="2"/>
        <charset val="204"/>
      </rPr>
      <t xml:space="preserve"> по расчету и предоставлению дотаций на выравнивание бюджетной обеспеченности городских и сельских поселений</t>
    </r>
    <r>
      <rPr>
        <sz val="8"/>
        <rFont val="Arial"/>
        <family val="2"/>
        <charset val="204"/>
      </rPr>
      <t xml:space="preserve"> за счет средств областного бюджета"</t>
    </r>
  </si>
  <si>
    <r>
      <t xml:space="preserve">субвенции из областного бюджета бюджетам муниципальных районов и городских округов на осуществление отдельных государственных полномочий Курской области в соответствии с Законом Курской области "О наделении органов местного самоуправления Курской области отдельными государственными полномочиями Курской области </t>
    </r>
    <r>
      <rPr>
        <i/>
        <sz val="8"/>
        <rFont val="Arial Cyr"/>
        <charset val="204"/>
      </rPr>
      <t>по созданию и обеспечению деятельности комиссий по делам несовершеннолетних и защите их прав</t>
    </r>
    <r>
      <rPr>
        <sz val="8"/>
        <rFont val="Arial Cyr"/>
        <charset val="204"/>
      </rPr>
      <t>"</t>
    </r>
  </si>
  <si>
    <r>
      <t xml:space="preserve">субвенции из областного бюджета бюджетам муниципальных районов и городских округов на осуществление отдельных государственных полномочий в соответствии с Законом Курской области "О наделении органов местного самоуправления муниципальных образований Курской области отдельными государственными полномочиями Курской области </t>
    </r>
    <r>
      <rPr>
        <i/>
        <sz val="8"/>
        <rFont val="Arial Cyr"/>
        <charset val="204"/>
      </rPr>
      <t>в сфере трудовых отношений</t>
    </r>
    <r>
      <rPr>
        <sz val="8"/>
        <rFont val="Arial Cyr"/>
        <charset val="204"/>
      </rPr>
      <t>"</t>
    </r>
  </si>
  <si>
    <r>
      <t xml:space="preserve">субвенции из областного бюджета бюджетам муниципальных районов и городских округов на осуществление отдельных государственных полномочий Курской области в соответствии с Законом Курской области "О наделении органов местного самоуправления в Курской области отдельными государственными полномочиями Курской области по организации деятельности органов опеки и попечительства" </t>
    </r>
    <r>
      <rPr>
        <i/>
        <sz val="8"/>
        <rFont val="Arial"/>
        <family val="2"/>
        <charset val="204"/>
      </rPr>
      <t>на содержание работников, осуществляющих переданные государственные полномочия по организации и осуществлению деятельности по опеке и попечительству</t>
    </r>
  </si>
  <si>
    <r>
      <t xml:space="preserve">субвенции из областного бюджета бюджетам муниципальных районов на осуществление отдельных государственных полномочий Курской области в соответствии с Законом Курской области "О наделении органов местного самоуправления Курской области отдельными государственными полномочиями Курской области по финансовому обеспечению мер социальной поддержки </t>
    </r>
    <r>
      <rPr>
        <i/>
        <sz val="8"/>
        <rFont val="Arial Cyr"/>
        <charset val="204"/>
      </rPr>
      <t>на предоставление компенсации расходов на оплату жилых помещений, отопления и освещения работникам муниципальных образовательных организаций</t>
    </r>
    <r>
      <rPr>
        <sz val="8"/>
        <rFont val="Arial Cyr"/>
        <charset val="204"/>
      </rPr>
      <t>"</t>
    </r>
  </si>
  <si>
    <r>
      <t xml:space="preserve">субвенции из областного бюджета бюджетам муниципальных районов на осуществление отдельных государственных полномочий Курской области в соответствии с Законом Курской области "О наделении органов местного самоуправления Курской области отдельными государственными полномочиями Курской области по предоставлению работникам муниципальных учреждений культуры  мер социальной поддержки, установленных законодательством Курской области" размер субвенций, передаваемых органам местного самоуправления муниципальных районов для осуществления государственных полномочий </t>
    </r>
    <r>
      <rPr>
        <i/>
        <sz val="8"/>
        <rFont val="Arial"/>
        <family val="2"/>
        <charset val="204"/>
      </rPr>
      <t>по предоставлению мер социальной поддержки работникам муниципальных учреждений культуры на оплату жилья и коммунальных услуг</t>
    </r>
  </si>
  <si>
    <r>
      <t xml:space="preserve">субвенции из областного бюджета бюджетам </t>
    </r>
    <r>
      <rPr>
        <i/>
        <sz val="8"/>
        <rFont val="Arial Cyr"/>
        <charset val="204"/>
      </rPr>
      <t>на реализацию основных общеобразовательных и дополнительных общеобразовательных программ в части финансирования расходов на оплату труда</t>
    </r>
    <r>
      <rPr>
        <sz val="8"/>
        <rFont val="Arial Cyr"/>
        <charset val="204"/>
      </rPr>
      <t xml:space="preserve"> работников муниципальных общеобразовательных организаций, расходов на приобретение учебников и учебных пособий, средств обучения, игр, игрушек (за исключением расходов на содержание зданий и оплату коммунальных услуг)</t>
    </r>
  </si>
  <si>
    <r>
      <t xml:space="preserve">субвенции из областного бюджета бюджетам муниципальных районов и городских округов  на осуществление отдельных государственных полномочий Курской области в соответствии с Законом Курской области "О наделении органов местного самоуправления Курской области отдельными государственными полномочиями Курской области в сфере социальной защиты населения" для осуществления отдельных государственных полномочий, связанных с предоставлением социальной поддержки отдельным категориям граждан </t>
    </r>
    <r>
      <rPr>
        <i/>
        <sz val="8"/>
        <rFont val="Arial Cyr"/>
        <charset val="204"/>
      </rPr>
      <t>по обеспечению продовольственными товарами по сниженным ценам и выплатой ежемесячной денежной компенсации</t>
    </r>
  </si>
  <si>
    <r>
      <t xml:space="preserve">субвенции из областного бюджета бюджетам муниципальных районов и городских округов  на осуществление отдельных государственных полномочий Курской области в соответствии с Законом Курской области "О наделении органов местного самоуправления Курской области отдельными государственными полномочиями Курской области в сфере социальной защиты населения" на обеспечение мер социальной поддержки </t>
    </r>
    <r>
      <rPr>
        <i/>
        <sz val="8"/>
        <rFont val="Arial Cyr"/>
        <charset val="204"/>
      </rPr>
      <t>ветеранов труда и тружеников тыла</t>
    </r>
  </si>
  <si>
    <r>
      <t>субвенции из областного бюджета бюджетам муниципальных районов и городских округов  на осуществление отдельных государственных полномочий Курской области в соответствии с Законом Курской области "О наделении органов местного самоуправления Курской области отдельными государственными полномочиями Курской области в сфере социальной защиты населения"</t>
    </r>
    <r>
      <rPr>
        <i/>
        <sz val="8"/>
        <rFont val="Arial Cyr"/>
        <charset val="204"/>
      </rPr>
      <t xml:space="preserve"> на выплату ежемесячного пособия на ребенка</t>
    </r>
  </si>
  <si>
    <r>
      <t xml:space="preserve">субвенции из областного бюджета бюджетам муниципальных районов и городских округов  на осуществление отдельных государственных полномочий Курской области в соответствии с Законом Курской области "О наделении органов местного самоуправления Курской области отдельными государственными полномочиями Курской области в сфере социальной защиты населения" </t>
    </r>
    <r>
      <rPr>
        <i/>
        <sz val="8"/>
        <rFont val="Arial Cyr"/>
        <charset val="204"/>
      </rPr>
      <t>на содержание работников, осуществляющих переданные государственные полномочия в сфере социальной защиты населения</t>
    </r>
  </si>
  <si>
    <r>
      <t xml:space="preserve">субвенции из областного бюджета бюджетам муниципальных районов и городских округов на осуществление отдельных государственных полномочий в соответствии с Законом Курской области "О наделении органов местного самоуправления Курской области отдельными государственными полномочиями по организации проведения мероприятий по отлову и содержанию безнадзорных животных" </t>
    </r>
    <r>
      <rPr>
        <i/>
        <sz val="8"/>
        <rFont val="Arial Cyr"/>
        <charset val="204"/>
      </rPr>
      <t>на содержание работников</t>
    </r>
    <r>
      <rPr>
        <sz val="8"/>
        <rFont val="Arial Cyr"/>
        <charset val="204"/>
      </rPr>
      <t>, осуществляющих отдельные государственные полномочия по организации проведения мероприятий по отлову и содержанию безнадзорных животных</t>
    </r>
  </si>
  <si>
    <t>2 02 15000 00 0000 150</t>
  </si>
  <si>
    <t>2 02 15001 00 0000 150</t>
  </si>
  <si>
    <t>2 02 15001 05 0000 150</t>
  </si>
  <si>
    <t>2 02 30000 00 0000 150</t>
  </si>
  <si>
    <t>2 02 30013 00 0000 150</t>
  </si>
  <si>
    <t>2 02 30013 05 0000 150</t>
  </si>
  <si>
    <t>2 02 30027 00 0000 150</t>
  </si>
  <si>
    <t>2 02 30027 05 0000 150</t>
  </si>
  <si>
    <t>2 02 39999 00 0000 150</t>
  </si>
  <si>
    <t>2 02 39999 05 0000 150</t>
  </si>
  <si>
    <t>Условно утвержденные расходы</t>
  </si>
  <si>
    <t>Выполнение других обязательств муниципального образования</t>
  </si>
  <si>
    <t>1 03 02231 01 0000 110</t>
  </si>
  <si>
    <t>1 03 02241 01 0000 110</t>
  </si>
  <si>
    <t>1 03 02251 01 0000 110</t>
  </si>
  <si>
    <t>1 03 02261 01 0000 110</t>
  </si>
  <si>
    <r>
      <t xml:space="preserve">субвенции из областного бюджета бюджетам муниципальных районов и городских округов на осуществление отдельных государственных полномочий в соответствии с Законом Курской области "О наделении органов местного самоуправления Курской области отдельными государственными полномочиями по организации мероприятий при осуществлении деятельности по обращению с животными без владельцев" </t>
    </r>
    <r>
      <rPr>
        <i/>
        <sz val="8"/>
        <rFont val="Arial Cyr"/>
        <charset val="204"/>
      </rPr>
      <t>на организацию проведения мероприятий при осуществлении деятельности по обращению с животными без владельцев</t>
    </r>
  </si>
  <si>
    <t>2 02 20000 00 0000 150</t>
  </si>
  <si>
    <t>Субсидии бюджетам бюджетной системы Российской Федерации (межбюджетные субсидии)</t>
  </si>
  <si>
    <t>2 02 29999 00 0000 150</t>
  </si>
  <si>
    <t>Прочие субсидии</t>
  </si>
  <si>
    <t>2 02 29999 05 0000 150</t>
  </si>
  <si>
    <t>Прочие субсидии бюджетам муниципальных районов</t>
  </si>
  <si>
    <t>Основное мероприятие "Содействие развитию общего образования"</t>
  </si>
  <si>
    <t>03 2 07 00000</t>
  </si>
  <si>
    <t>Мероприятия на приобретение горюче-смазочных материалов для обеспечения подвоза обучающихся муниципальных общеобразовательных организаций к месту обучения и обратно</t>
  </si>
  <si>
    <t>03 2 07 S3080</t>
  </si>
  <si>
    <t>1 16 00000 00 0000 000</t>
  </si>
  <si>
    <t>ШТРАФЫ, САНКЦИИ, ВОЗМЕЩЕНИЕ УЩЕРБА</t>
  </si>
  <si>
    <t>1 16 01000 01 0000 140</t>
  </si>
  <si>
    <t>Административные штрафы, установленные Кодексом Российской Федерации об административных правонарушениях</t>
  </si>
  <si>
    <t>1 16 01050 01 0000 140</t>
  </si>
  <si>
    <t>1 16 01053 01 0000 140</t>
  </si>
  <si>
    <t>1 16 01060 01 0000 140</t>
  </si>
  <si>
    <t>1 16 01063 01 0000 140</t>
  </si>
  <si>
    <t>1 05 03000 01 0000 110</t>
  </si>
  <si>
    <t>2 02 35303 00 0000 150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</si>
  <si>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</si>
  <si>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2 02 35303 05 0000 150</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</si>
  <si>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</si>
  <si>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Ежемесячное денежное вознаграждение за классное  руководство педагогическим работникам муниципальных общеобразовательных организаций</t>
  </si>
  <si>
    <t>Субсидии местным бюджетам муниципальных районов на предоставление мер социальной поддержки работникам муниципальных образовательных организаций</t>
  </si>
  <si>
    <t>Субсидии местным бюджетам муниципальных районов на мероприятия по организации питания обучающихся из малоимущих и (или) многодетных семей, а также обучающихся с ограниченными возможностями здоровья в муниципальных общеобразовательных организациях</t>
  </si>
  <si>
    <t>Субсидии  из областного бюджета бюджетам муниципальных районов на приобретение горюче-смазочных материалов для обеспечения подвоза обучающихся муниципальных общеобразовательных организаций к месту обучения и обратно</t>
  </si>
  <si>
    <t>Предоставление мер социальной поддержки работникам муниципальных образовательных организаций</t>
  </si>
  <si>
    <t>03 2 05 13060</t>
  </si>
  <si>
    <t>Приобретение горюче-смазочных материалов для обеспечения подвоза обучающихся муниципальных общеобразовательных организаций к месту обучения и обратно</t>
  </si>
  <si>
    <t>03 2 07 13080</t>
  </si>
  <si>
    <t>03 2 04 13090</t>
  </si>
  <si>
    <t>Мероприятия по организации бесплатного горячего питания обучающихся, получающих начальное общее образование в муниципальных образовательных организациях</t>
  </si>
  <si>
    <t>03 2 04 L3040</t>
  </si>
  <si>
    <t>Региональный проект "Цифровая образовательная среда"</t>
  </si>
  <si>
    <t>03 2 E4 00000</t>
  </si>
  <si>
    <t>Региональный проект "Современная школа"</t>
  </si>
  <si>
    <t>03 2 E1 00000</t>
  </si>
  <si>
    <t>Мероприятия по организации питания обучающихся муниципальных образовательных организаций</t>
  </si>
  <si>
    <t>03 2 04 С1412</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</si>
  <si>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</si>
  <si>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</si>
  <si>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</si>
  <si>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</si>
  <si>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</si>
  <si>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</si>
  <si>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</si>
  <si>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</si>
  <si>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</si>
  <si>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</si>
  <si>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2024 год</t>
  </si>
  <si>
    <t>Итого расходы на 2024 год</t>
  </si>
  <si>
    <t>1 16 01200 01 0000 140</t>
  </si>
  <si>
    <t>1 16 01203 01 0000 140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</si>
  <si>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</si>
  <si>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</si>
  <si>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</si>
  <si>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</si>
  <si>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</si>
  <si>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</si>
  <si>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</si>
  <si>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</si>
  <si>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</si>
  <si>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</si>
  <si>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</si>
  <si>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</si>
  <si>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Основное мероприятие "Обеспечение жилыми помещениями детей-сирот и детей, оставшихся без попечения родителей, лиц из их числа"</t>
  </si>
  <si>
    <t>02 3 05 R0821</t>
  </si>
  <si>
    <t>Капитальные вложения в объекты государственной (муниципальной) собственности</t>
  </si>
  <si>
    <t>Приложение №4</t>
  </si>
  <si>
    <t>02 3 05 00000</t>
  </si>
  <si>
    <t>Сумма на 2024 год</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</si>
  <si>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</si>
  <si>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2 02 35930 00 0000 150</t>
  </si>
  <si>
    <t>Субвенции бюджетам на государственную регистрацию актов гражданского состояния</t>
  </si>
  <si>
    <t>2 02 35930 05 0000 150</t>
  </si>
  <si>
    <t>Субвенции бюджетам муниципальных районов на государственную регистрацию актов гражданского состояния</t>
  </si>
  <si>
    <t>Дополнительное финансирование мероприятий по организации питания обучающихся из малоимущих и (или) многодетных семей, а также обучающихся с ограниченными возможностями здоровья в муниципальных общеобразовательных организациях</t>
  </si>
  <si>
    <t>Мероприятия по организации питания обучающихся из малоимущих и (или) многодетных семей, а также обучающихся с ограниченными возможностями здоровья в муниципальных общеобразовательных организациях</t>
  </si>
  <si>
    <t>Источники финансирования дефицита бюджета муниципального района «Льговский район» Курской области на плановый период 2024 и 2025 годов</t>
  </si>
  <si>
    <t>Сумма на 2025 год</t>
  </si>
  <si>
    <t>Прогнозируемое поступление доходов в районный бюджет на плановый период 2024 и 2025 годов</t>
  </si>
  <si>
    <t>2025 год</t>
  </si>
  <si>
    <t>Распределение бюджетных ассигнований по разделам, подразделам, целевым статьям (муниципальным программам Льговского муниципального района и непрограммным направлениям деятельности), группам видов расходов классификации расходов бюджета района на плановый период 2024 и 2025 годов</t>
  </si>
  <si>
    <t>Итого расходы на 2025 год</t>
  </si>
  <si>
    <t>РАСХОДОВ РАЙОННОГО БЮДЖЕТА НА ПЛАНОВЫЙ ПЕРИОД 2024 И 2025 ГОДОВ</t>
  </si>
  <si>
    <t>Распределение бюджетных ассигнований по целевым статьям (муниципальным программам Льговского района Курской области и непрограммным направлениям деятельности), группам видов расходов на плановый период 2024 и 2025 годов</t>
  </si>
  <si>
    <t>Муниципальная программа "Отлов и стерилизация безнадзорных (бездомных) животных на территории муниципального района "Льговский район" Курской области на 2023-2025 год"</t>
  </si>
  <si>
    <t>Подпрограмма "Контроль за безнадзорными (бездомными) животными  на территории муниципального района "Льговский район" Курской области" муниципальной программы "Отлов и стерилизация безнадзорных (бездомных) животных на территории муниципального района "Льговский район" Курской области на 2023-2025 год"</t>
  </si>
  <si>
    <t>Муниципальная программа "Повышение эффективности управления муниципальными финансоами в Льговском районе Курской области на 2023-2025 годы"</t>
  </si>
  <si>
    <t xml:space="preserve">Подпрограмма "Управление муниципальной программой и обеспечение условий реализации" муниципальной программы  "Повышение эффективности управления муниципальными финансами в Льговском районе Курской области на 2023-2025 годы" </t>
  </si>
  <si>
    <t>Муниципальная программа "Социальная поддержка граждан в Льговском районе Курской области на 2023-2025 годы"</t>
  </si>
  <si>
    <t>Подпрограмма "Развитие мер социальной поддержки отдельных категорий граждан" муниципальной программы  "Социальная поддержка граждан в Льговском районе Курской области на 2023-2025 годы"</t>
  </si>
  <si>
    <t>Подпрограмма "Улучшение демографической ситуации, совершенствование социальной поддержки семьи и детей" муниципальной программы "Социальная поддержка граждан в Льговском районе Курской области на 2023-2025 годы"</t>
  </si>
  <si>
    <t>Муниципальная программа "Управление муниципальным имуществом и земельными ресурсами в Льговском районе Курской области на 2023-2025 годы"</t>
  </si>
  <si>
    <t>Подпрограмма "Управление муниципальной программой и обеспечение условий реализации" муниципальная программа "Управление муниципальным имуществом и земельными ресурсами в Льговском районе Курской области на 2023-2025 годы"</t>
  </si>
  <si>
    <t>Муниципальная программа "Развитие муниципальной службы в Льговском районе Курской области на 2023-2025 годы"</t>
  </si>
  <si>
    <t>Подпрограмма "Реализация мероприятий, направленных на развитие муниципальной службы" муниципальной программы "Развитие муниципальной службы в Льговском районе Курской области на 2023-2025 годы"</t>
  </si>
  <si>
    <t>Муниципальная программа "Сохранение и развитие архивного дела в Льговском районе Курской области на 2023-2025 годы"</t>
  </si>
  <si>
    <t>Подпрограмма "Организация хранения, комплектования и использования документов Архивного фонда Курской области и иных архивных документов" муниципальной программы "Сохранение и развитие архивного дела в Льговском районе Курской области на 2023-2025 годы"</t>
  </si>
  <si>
    <t>Муниципальная программа "Защита населения и территории от чрезвычайных ситуаций, обеспечение пожарной безопасности и безопасности людей на водных объектах в Льговском районе Курской области на 2023-2025 годы"</t>
  </si>
  <si>
    <t>Подпрограмма "Обеспечение комплексной безопасности жизнедеятельности населения от чрезвычайных ситуаций природного и техногенного характера, стабильности техногенной обстановки" муниципальной программы "Защита населения и территорий от чрезвычайных ситуаций, обеспечение пожарной безопасности и безопасности людей на водных объектах в Льговском районе  Курской области нам 2023-2025 годы"</t>
  </si>
  <si>
    <t>Подпрограмма "Снижение рисков и смягчение последствий чрезвычайных ситуаций природного и техногенного характера в Льговском районе Курской области" муниципальной программы "Защита населения и территорий от чрезвычайных ситуаций, обеспечение пожарной безопасности и безопасности людей на водных объектах в Льговском районе  Курской области нам 2023-2025 годы"</t>
  </si>
  <si>
    <t>Муниципальная программа " Профилактика правонарушений в Льговском районе Курской области на 2023-2025 годы"</t>
  </si>
  <si>
    <t>Подпрограмма "Обеспечение правопорядка на территории Льговского района Курской области" муниципальной программы " Профилактика правонарушений в Льговском районе курской области на 2023-2025 годы"</t>
  </si>
  <si>
    <t>Муниципальная программа "Содействие занятости населения в Льговском районе Курской области на 2023-2025 годы"</t>
  </si>
  <si>
    <t>Подпрограмма "Содействие временной занятости отдельных категорий граждан" муниципальной программы "Содействие занятости населения в Льговском районе Курской области на 2023-2025 годы"</t>
  </si>
  <si>
    <t>Подпрограмма "Развитие институтов рынка труда" муниципальной программы "Содействие занятости населения в Льговском районе Курской области на 2023-2025 годы"</t>
  </si>
  <si>
    <t>Муниципальная программа "Развитие транспортной системы, обеспечение перевозки пассажиров в Льговском районе Курской области и безопасности дорожного движения на 2023-2025 годы"</t>
  </si>
  <si>
    <t>Подпрограмма "Развитие сети автомобильных дорог в Льговском районе Курской области" муниципальной программы "Развитие транспортной системы, обеспечение перевозки пассажиров в Льговском районе Курской области и безопасности дорожного движения на 2023-2025 годы"</t>
  </si>
  <si>
    <t>Муниципальная программа «Развитие информационного общества в Льговском районе Курской области на 2023-2025 годы»</t>
  </si>
  <si>
    <t>Подпрограмма «Электронное правительство» муниципальной программы «Развитие информационного общества в Льговском районе Курской области на 2023-2025 годы»</t>
  </si>
  <si>
    <t>Подпрограмма «Развитие системы защиты информации Льговского района Курской области» муниципальная программа «Развитие информационного общества в Льговском районе Курской области на 2023-2025 годы»</t>
  </si>
  <si>
    <t>Муниципальная программа "Развитие образования в Льговском районе Курской области на 2023-2025 годы"</t>
  </si>
  <si>
    <t>Подпрограмма "Развитие дошкольного и общего образования детей" муниципальной программы "Развитие образования в Льговском районе Курской области на 2023-2025 годы"</t>
  </si>
  <si>
    <t>Подпрограмма "Развитие дополнительного образования и системы воспитания детей" муниципальной программы "Развитие образования в Льговской районе Курской области на 2023-2025 годы"</t>
  </si>
  <si>
    <t>Муниципальная программа  "Повышение эффективности работы с  молодежью,  организация отдыха и оздоровления детей, молодежи, развитие физической культуры и спорта в Льговском районе Курской области на 2023-2025 годы"</t>
  </si>
  <si>
    <t>Подпрограмма "Повышение эффективности реализации молодежной политики" муниципальной программы "Повышение эффективности работы с  молодежью,  организация отдыха и оздоровления детей, молодежи, развитие физической культуры и спорта в Льговском районе Курской области на 2023-2025 годы"</t>
  </si>
  <si>
    <t>Подпрограмма "Оздоровление и отдых детей" муниципальной программы "Повышение эффективности работы с  молодежью,  организация отдыха и оздоровления детей, молодежи, развитие физической культуры и спорта в Льговском районе Курской области на 2023-2025 годы"</t>
  </si>
  <si>
    <t>Подпрограмма "Управление муниципальной программой и обеспечение условий реализации" муниципальной программы  "Развитие образования в Льговском районе Курской области на 2023-2025 годы"</t>
  </si>
  <si>
    <t>Основное мероприятие "Обеспечение деятельности (оказанных услуг) муниципальными организациями. Научно-методическое, аналитическое, информационное и организационное сопровождение программы на 2023-2025 годы"</t>
  </si>
  <si>
    <t>Муниципальная программа "Развитие культуры в Льговском районе Курской области на 2023-2025 год"</t>
  </si>
  <si>
    <t>Подпрограмма "Искусство" муниципальной программы "Развитие культуры в Льговском районе Курской области на 2023-2025 год"</t>
  </si>
  <si>
    <t>Подпрограмма "Наследие" муниципальной программы  "Развитие культуры в Льговском районе Курской области на 2023-2025 год"</t>
  </si>
  <si>
    <t>Муниципальная программа "Отлов и стерилизация безнадзорных (бездомных) животных на территории муниципального района "Льговский район" Курской области на 2023-2025 годы"</t>
  </si>
  <si>
    <t>Подпрограмма "Контроль за безнадзорными (бездомными) животными  на территории муниципального района "Льговский район" Курской области" муниципальной программы "Отлов и стерилизация безнадзорных (бездомных) животных на территории муниципального района "Льговский район" Курской области на 2023-2025 годы"</t>
  </si>
  <si>
    <t>Подпрограмма "Развитие мер социальной поддержки отдельных категорий граждан" муниципальной программы "Социальная поддержка граждан в Льговском районе Курской области на 2023-2025 годы"</t>
  </si>
  <si>
    <t>Подпрограмма "Развитие дошкольного и общего образования детей" муниципальной программы  "Развитие образования в Льговском районе Курской области на 2023-2025 годы"</t>
  </si>
  <si>
    <t>Подпрограмма "Управление муниципальной программой и обеспечение условий реализации" муниципальной программы Льговского района Курской области "Социальная поддержка граждан в Льговском районе Курской области на 2023-2025 годы"</t>
  </si>
  <si>
    <t>Муниципальная программа  "Профилактика правонарушений в Льговском районе Курской области на 2023-2025 годы"</t>
  </si>
  <si>
    <t>Подпрограмма "Управление муниципальной программой и обеспечение условий реализации" муниципальной программы "Профилактика правонарушений в Льговском районе Курской области на 2023-2025 годы"</t>
  </si>
  <si>
    <t>Подпрограмма "Реализация муниципальной политики в сфере физической культуры и спорта" муниципальной программы "Повышение эффективности работы с молодежью, организация отдыха и оздоровления детей, молодежи, развитие физической культуры и спорта в Льговском районе Курской области на 2023-2025 годы"</t>
  </si>
  <si>
    <t>Муниципальная программа "Повышение эффективности управления муниципальными финансами в Льговском районе Курской области на 2023-2025 годы"</t>
  </si>
  <si>
    <t>Подпрограмма "Эффективная система межбюджетных отношений " муниципальной программы "Повышение эффективности управления муниципальными финансами в Льговском районе Курской области на 2023-2025 годы"</t>
  </si>
  <si>
    <t>Подпрограмма "Развитие мер социальной поддержки отдельных категорий граждан " муниципальной программы "Социальная поддержка граждан в Льговском районе Курской области на 2023-2025 годы"</t>
  </si>
  <si>
    <t>Подпрограмма "Развитие мер социальной поддержки отдельных категорий граждан " муниципальной программы Льговского района Курской области "Социальная поддержка граждан в Льговском районе Курской области на 2023-2025 годы"</t>
  </si>
  <si>
    <t>Муниципальная программа "Развитие культуры в Льговском районе Курской области на 2023-2025 годы"</t>
  </si>
  <si>
    <t>Подпрограмма "Искусство" муниципальной программы "Развитие культуры в Льговском районе Курской области на 2023-2025 годы"</t>
  </si>
  <si>
    <t>Подпрограмма "Наследие" муниципальной программы  "Развитие культуры в Льговском районе Курской области на 2023-2025 годы"</t>
  </si>
  <si>
    <t>Подпрограмма "Управление муниципальной программой и обеспечение условий реализации" муниципальной программы  "Развитие культуры в Льговском районе Курской области на 2023-2025 годы"</t>
  </si>
  <si>
    <t>Муниципальная программа  "Развитие культуры в Льговском районе Курской области на 2023-2025 годы"</t>
  </si>
  <si>
    <t>Подпрограмма "Наследие" муниципальной программы "Развитие культуры в Льговском районе Курской области на 2023-2025 годы"</t>
  </si>
  <si>
    <t>Подпрограмма "Управление муниципальной программой и обеспечение условий реализации" муниципальной программы "Развитие культуры в Льговском районе Курской области на 2023-2025 годы"</t>
  </si>
  <si>
    <t>Подпрограмма  "Управление муниципальной программой и обеспечение условий реализации" муниципальной программы "Социальная поддержка граждан в Льговском районе Курской области на 2023-2025 годы"</t>
  </si>
  <si>
    <t>Муниципальная программа  "Развитие образования в Льговском районе Курской области на 2023-2025 годы"</t>
  </si>
  <si>
    <t>Подпрограмма "Управление муниципальной программой и обеспечение условий реализации" муниципальной программы "Развитие образования в Льговском районе Курской области на 2023-2025 годы"</t>
  </si>
  <si>
    <t>Муниципальная программа "Повышение эффективности работы с  молодежью,  организация отдыха и оздоровления детей, молодежи, развитие физической культуры и спорта в Льговском районе Курской области на 2023-2025 годы"</t>
  </si>
  <si>
    <t>Подпрограмма "Организация хранения, комплектования и использования документов Архивного фонда  Курской области и иных архивных документов" муниципальной программы "Сохранение и развитие архивного дела в Льговском районе Курской области на 2023-2025 годы"</t>
  </si>
  <si>
    <t>Муниципальная программа  "Развитие транспортной системы, обеспечение перевозки пассижиров в Льговском районе Курской области и безопасности дорожного движения на 2023-2025 годы"</t>
  </si>
  <si>
    <t>Подпрограмма "Развитие сети автомобильных дорог в Льговском районе Курской области" муниципальной программы "Развитие транспортной системы, обеспечение перевозки пассижиров в Льговском районе Курской области и безопасности дорожного движения на 2023-2025 годы"</t>
  </si>
  <si>
    <t>Подпрограмма "Обеспечение правопорядка на территории Льговского района Курской области" муниципальной программы "Профилактика правонарушений в Льговском районе курской области на 2023-2025 годы"</t>
  </si>
  <si>
    <t>Подпрограмма "Эффективная система межбюджетных отношений " муниципальной программы "Повышение эффективности управления муниципальными финансами в Льговском района Курской области на 2023-2025 годы"</t>
  </si>
  <si>
    <t>Подпрограмма "Развитие институтов рынка труда" муниципальной программы "Содействие занятости населения  в Льговском районе Курской области на 2023-2025 годы"</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</si>
  <si>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</si>
  <si>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</si>
  <si>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</si>
  <si>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</si>
  <si>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</si>
  <si>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</si>
  <si>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1 16 11000 01 0000 140</t>
  </si>
  <si>
    <t>Платежи, уплачиваемые в целях возмещения вреда</t>
  </si>
  <si>
    <t>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</si>
  <si>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</si>
  <si>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ДОХОДЫ ОТ ОКАЗАНИЯ ПЛАТНЫХ УСЛУГ И КОМПЕНСАЦИИ ЗАТРАТ ГОСУДАРСТВА</t>
  </si>
  <si>
    <t>Обеспечение деятельности контрольно-счетных органов муниципального образования</t>
  </si>
  <si>
    <t>74 0 00 00000</t>
  </si>
  <si>
    <t>Руководитель контрольно-счетного органа муниципального образования</t>
  </si>
  <si>
    <t>74 1 00 00000</t>
  </si>
  <si>
    <t>74 1 00 С1402</t>
  </si>
  <si>
    <t>Осуществление отдельных государственных полномочий по финансовому обеспечению расходов, связанных с оплатой жилых помещений, отопления и освещения работникам муниципальных образовательных организаций</t>
  </si>
  <si>
    <t>03 2 01 12799</t>
  </si>
  <si>
    <t>03 2 02 12799</t>
  </si>
  <si>
    <t>03 3 01 12799</t>
  </si>
  <si>
    <t>Основное мероприятие "Обеспечение функционирования модели персонифицированного финансирования дополнительного образования детей"</t>
  </si>
  <si>
    <t>03 3 02 00000</t>
  </si>
  <si>
    <t>Внедрение и обеспечение функционирования модели персонифицированного финансирования дополнительного образования детей</t>
  </si>
  <si>
    <t>03 3 02 С1448</t>
  </si>
  <si>
    <t>Осуществление отдельных государственных полномочий по финансовому обеспечению расходов, связанных с оплатой жилых помещений, отопления и освещения работникам муниципальных учреждений культуры</t>
  </si>
  <si>
    <t>01 3 02 12802</t>
  </si>
  <si>
    <t>Муниципальная программа "Профилактика наркомании и медико-социальная реабилитация больных наркоманией в Льговском районе Курской области на 2023-2025 годы"</t>
  </si>
  <si>
    <t>21 0 00 00000</t>
  </si>
  <si>
    <t>Подпрограмма "Медико-социальная реабилитация больных наркоманией в Льговском районе Курской области" муниципальной программы "Профилактика наркомании и медико-социальная реабилитация больных наркоманией в Льговском районе Курской области на 2023-2025 годы"</t>
  </si>
  <si>
    <t>21 2 00 00000</t>
  </si>
  <si>
    <t>Основное мероприятие "Обеспечение стандарта обязательного наркологического лечения и медико- социальной реабилитации больных наркоманией в медицинских учреждениях Курской области"</t>
  </si>
  <si>
    <t>21 2 01 00000</t>
  </si>
  <si>
    <t>Создание комплексной системы мер по профилактике потребления наркотиков</t>
  </si>
  <si>
    <t>21 2 01 С1486</t>
  </si>
  <si>
    <t>Подпрограмма "Медико-социальная реабилитация больных наркоманией в Льговском районе Курской области" муниципальной программы "Профилактика наркомании и медико-социальная реабилитация больных наркоманией в Льговском районе Курской области на 2023-2025годы"</t>
  </si>
  <si>
    <t xml:space="preserve">Основное мероприятие «Проведение первичных мероприятий по защите информации </t>
  </si>
  <si>
    <t>20 2 01 00000</t>
  </si>
  <si>
    <t>20 2 01 С1494</t>
  </si>
  <si>
    <t>Основное меропириятие "Осуществление комплексных мероприятий, направленынных на повышение эффективности реабилитационной работы с несовершеннолетними, находящимися в трудной жизненной ситуации"</t>
  </si>
  <si>
    <t>02 3 02 00000</t>
  </si>
  <si>
    <t>02 3 02 С1475</t>
  </si>
  <si>
    <t xml:space="preserve">Непрограммные расходы на обеспечение деятельности
муниципальных казенных учреждений
</t>
  </si>
  <si>
    <t xml:space="preserve">Расходы на обеспечение деятельности муниципальных казенных учреждений, не вошедшие в программные мероприятия
</t>
  </si>
  <si>
    <t>79 1 00 С1401</t>
  </si>
  <si>
    <t>79 0 00 00000</t>
  </si>
  <si>
    <t>79 1 00 00000</t>
  </si>
  <si>
    <t>Региональный проект "Успех каждого ребенка"</t>
  </si>
  <si>
    <t>03 2 E2 00000</t>
  </si>
  <si>
    <t>ЖИЛИЩНО-КОММУНАЛЬНОЕ ХОЗЯЙСТВО</t>
  </si>
  <si>
    <t>05</t>
  </si>
  <si>
    <t>Коммунальное хозяйство</t>
  </si>
  <si>
    <t>Муниципальная программа «Охрана окружающей среды в Льговском районе Курской области на 2022-2025 годы»</t>
  </si>
  <si>
    <t>06 0 00 00000</t>
  </si>
  <si>
    <t>Подпрограмма "Регулирования качества окружающей среды в Льговском районе Курской области" муниципальной программы «Охрана окружающей среды в Льговском районе Курской области на 2022-2025 годы»</t>
  </si>
  <si>
    <t>06 2 00 00000</t>
  </si>
  <si>
    <t>Основное мероприятие " Обеспечение благоприятной экологической обстановки на территории Льговского района Курской области"</t>
  </si>
  <si>
    <t>06 2 01 00000</t>
  </si>
  <si>
    <t>Мероприятия по обеспечению охраны окружающей среды</t>
  </si>
  <si>
    <t>06 2 01 С1469</t>
  </si>
  <si>
    <t>Защита населения и территории от чрезвычайных ситуаций природного и техногенного характера, пожарная безопасность</t>
  </si>
  <si>
    <t>03 2 E4 52132</t>
  </si>
  <si>
    <t>Субсидии бюджетам муниципальных районов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</si>
  <si>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2 02 25213 05 0000 150</t>
  </si>
  <si>
    <t>2 02 25213 00 0000 150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</si>
  <si>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</si>
  <si>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03 2 E1 51723</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</si>
  <si>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</si>
  <si>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2 02 25172 05 0000 150</t>
  </si>
  <si>
    <t>2 02 25172 00 0000 150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</si>
  <si>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</si>
  <si>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03 2 E2 50980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</si>
  <si>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</si>
  <si>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2 02 25098 00 0000 150</t>
  </si>
  <si>
    <t>2 02 25098 05 0000 150</t>
  </si>
  <si>
    <t>Субсидии бюджетам муниципальных район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</si>
  <si>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</si>
  <si>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2 02 25179 00 0000 150</t>
  </si>
  <si>
    <t xml:space="preserve">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</si>
  <si>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2 02 25179 05 0000 150</t>
  </si>
  <si>
    <t xml:space="preserve">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</si>
  <si>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Региональный проект "Патриотическое воспитание граждан Российской Федерации"</t>
  </si>
  <si>
    <t>03 2 EB 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</si>
  <si>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</si>
  <si>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03 2 EB 51790</t>
  </si>
  <si>
    <t>Осуществление отдельных государственных полномочий по созданию и обеспечению деятельности комиссий по делам несовершеннолетних и защите их прав</t>
  </si>
  <si>
    <t>Муниципальная программа "Обеспечение доступным и комфортным жильем и коммунальными услугами граждан в Льговском районе Курской области на 2023-2025 годы"</t>
  </si>
  <si>
    <t>07 0 00 00000</t>
  </si>
  <si>
    <t>Подпрограмма "Создание условий для обеспечения доступным и комфортным жильем граждан в Льговском районе Курской области" муниципальной программы "Обеспечение доступным и комфортным жильем и коммунальными услугами граждан в  Льговском районе Курской области на 2023-2025 годы"</t>
  </si>
  <si>
    <t>07 2 00 00000</t>
  </si>
  <si>
    <t>Основное мероприятие "Содействие развитию социальной и инженерной инфраструктуры муниципальных образований Льговского района Курской области"</t>
  </si>
  <si>
    <t>07 2 02 00000</t>
  </si>
  <si>
    <t xml:space="preserve">Создание условий для развития социальной и инженерной инфраструктуры муниципальных образований </t>
  </si>
  <si>
    <t>07 2 02 С1417</t>
  </si>
  <si>
    <t>Основное мероприятие "Сопровождение реализации отдельных мероприятий муниципальной программы"</t>
  </si>
  <si>
    <t>03 1 02 00000</t>
  </si>
  <si>
    <t>03 1 02 13120</t>
  </si>
  <si>
    <t>Содержание работников, осуществляющих переданные государственные полномочия по  выплате компенсации части родительской платы</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</si>
  <si>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</si>
  <si>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(Обеспечение образовательных организаций материально-технической базой для внедрения цифровой образовательной среды)</t>
  </si>
  <si>
    <t>03 2 02 R3030</t>
  </si>
  <si>
    <t xml:space="preserve">Приложение №2
к решению Представительного Собрания 
Льговского района Курской области
от 23.12.2022 г.  № 15
«О бюджете муниципального района «Льговский район» Курской области на 2023 год                                                                                                                                      и на плановый период 2024 и 2025 годов» (в редакции Решения Представительного Собрания Льговского района Курской области от 21.02.2023 г.  №34) </t>
  </si>
  <si>
    <t xml:space="preserve">к решению Представительного Собрания 
Льговского района Курской области
от 23.12.2022 г.  № 15
«О бюджете муниципального района «Льговский район» Курской области на 2023 год и на плановый период 2024 и 2025 годов» (в редакции Решения Представительного Собрания Льговского района Курской области от 21.02.2023 г.  №34)  </t>
  </si>
  <si>
    <t>к решению Представительного Собрания 
Льговского района Курской области
от 23.12.2022 г.  №15
«О бюджете муниципального района «Льговский район» Курской области на 2023 год и на плановый период 2024 и 2025 годов» (в редакции Решения Представительного Собрания Льговского района Курской области от 21.02.2023 г.  №34)</t>
  </si>
  <si>
    <t xml:space="preserve">к решению Представительного Собрания 
Льговского района Курской области
от 23.12.2022 г.  №15
«О бюджете муниципального района «Льговский район» Курской области на 2023 год и на плановый период 2024 и 2025 годов» (в редакции Решения Представительного Собрания Льговского района Курской области от 21.02.2023 г.  №34) </t>
  </si>
  <si>
    <t xml:space="preserve">к решению Представительного Собрания 
Льговского района Курской области
от 23.12.2022 г.  №15
«О бюджете муниципального района «Льговский район» Курской области на 2023 год и на плановый период 2024 и 2025 годов» (в редакции Решения Представительного Собрания Льговского района Курской области от 21.02.2023 г.  №34)  </t>
  </si>
  <si>
    <t>Сумма</t>
  </si>
  <si>
    <t>Источники финансирования дефицита бюджета муниципального района «Льговский район» Курской области на 2023 год</t>
  </si>
  <si>
    <t xml:space="preserve">Приложение №1
к решению Представительного Собрания 
Льговского района Курской области
от 23.12.2022 г.  № 15
«О бюджете муниципального района «Льговский район» Курской области на 2023 год                                                                                                                                      и на плановый период 2024 и 2025 годов»  (в редакции Решения Представительного Собрания Льговского района Курской области от 21.02.2023 г.  №34) </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</si>
  <si>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</si>
  <si>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</si>
  <si>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</si>
  <si>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2 19 00000 05 0000 150</t>
  </si>
  <si>
    <t>ВОЗВРАТ ОСТАТКОВ СУБСИДИЙ, СУБВЕНЦИЙ И ИНЫХ МЕЖБЮДЖЕТНЫХ ТРАНСФЕРТОВ, ИМЕЮЩИХ ЦЕЛЕВОЕ НАЗНАЧЕНИЕ, ПРОШЛЫХ ЛЕТ</t>
  </si>
  <si>
    <t>2 19 00000 00 0000 000</t>
  </si>
  <si>
    <r>
      <t xml:space="preserve">субвенция из областного бюджета бюджетам муниципальных районов и городских округов на осуществление отдельных государственных полномочий Курской области в соответствии с Законом Курской области "О наделении органов местного самоуправления Курской области отдельными государственными полномочиями Курской области в сфере социальной защиты населения" </t>
    </r>
    <r>
      <rPr>
        <i/>
        <sz val="8"/>
        <rFont val="Arial Cyr"/>
        <charset val="204"/>
      </rPr>
      <t xml:space="preserve"> по оплате услуг по доставке и пересылке  ежемесячной денежной выплаты на ребенка в возрасте от трех до семи лет включительно</t>
    </r>
  </si>
  <si>
    <r>
      <t xml:space="preserve">субвенции из областного бюджета бюджетам муниципальных районов и городских округов  на осуществление отдельных государственных полномочий Курской области в соответствии с Законом Курской области "О наделении органов местного самоуправления Курской области отдельными государственными полномочиями Курской области в сфере социальной защиты населения" </t>
    </r>
    <r>
      <rPr>
        <i/>
        <sz val="8"/>
        <rFont val="Arial Cyr"/>
        <charset val="204"/>
      </rPr>
      <t>на содержание работников, осуществляющих отдельные государственные полномочия по назначению и выплате ежемесячной выплаты на детей в возрасте от трех до семи лет включительно"</t>
    </r>
  </si>
  <si>
    <t>Субвенции бюджетам муниципальных районов на осуществление ежемесячных выплат на детей в возрасте от трех до семи лет включительно</t>
  </si>
  <si>
    <t>2 02 35302 05 0000 150</t>
  </si>
  <si>
    <t>Субвенции бюджетам муниципальных образований на осуществление ежемесячных выплат на детей в возрасте от трех до семи лет включительно</t>
  </si>
  <si>
    <t>2 02 35302 00 0000 150</t>
  </si>
  <si>
    <t>Субсидии местным бюджетам муниципальных районов  на заработную плату и начисления на выплаты по оплате труда работников учреждений культуры муниципальных районов</t>
  </si>
  <si>
    <t>Субсидии местным бюджетам на создание условий для развития социальной и инженерной инфраструктуры муниципальных образований</t>
  </si>
  <si>
    <t>Субсидии бюджетам муниципальных образований на реализацию проекта "Народный бюджет"</t>
  </si>
  <si>
    <t>Субсидии из областного бюджета бюджетам муниципальных районов на  софинансирование расходных обязательств муниципальных образований, связанных с организацией отдыха детей в каникулярное время</t>
  </si>
  <si>
    <t>Субсидии местным бюджетам муниципальных районов на мероприятия по внесению в государственный кадастр недвижимости сведений о границах муниципальных образований и границах населенных пунктов</t>
  </si>
  <si>
    <t>Субсидии бюджетам муниципальных районов на поддержку отрасли культуры</t>
  </si>
  <si>
    <t>2 02 25519 05 0000 150</t>
  </si>
  <si>
    <t>Субсидии бюджетам на поддержку отрасли культуры</t>
  </si>
  <si>
    <t>2 02 25519 00 0000 150</t>
  </si>
  <si>
    <t>Инициативные платежи, зачисляемые в бюджеты муниципальных районов</t>
  </si>
  <si>
    <t>1 17 15030 05 0000 150</t>
  </si>
  <si>
    <t>Инициативные платежи</t>
  </si>
  <si>
    <t>1 17 15000 00 0000 150</t>
  </si>
  <si>
    <t>Прочие неналоговые доходы</t>
  </si>
  <si>
    <t>1 17 00000 00 0000 000</t>
  </si>
  <si>
    <t>Прогнозируемое поступление доходов в районный бюджет в 2023 году</t>
  </si>
  <si>
    <t xml:space="preserve">к решению Представительного Собрания 
Льговского района Курской области
от 23.12.2022 г.  № 15
«О бюджете муниципального района «Льговский район» Курской области на 2023 год  и на плановый период 2024 и 2025 годов» (в редакции Решения Представительного Собрания Льговского района Курской области от 21.02.2023г.  №34)  </t>
  </si>
  <si>
    <t>Приложение №3</t>
  </si>
  <si>
    <t>12 1 01 С1402</t>
  </si>
  <si>
    <t>02 1 01 13221</t>
  </si>
  <si>
    <t>Содержание работников, осуществляющих отдельные государственные полномочия по назначению и выплате ежемесячной выплаты на ребенка в возрасте от трех до семи лет включительно</t>
  </si>
  <si>
    <t>02 1 01 С1402</t>
  </si>
  <si>
    <t>02 2 01 R3021</t>
  </si>
  <si>
    <t>Осуществление ежемесячных выплат на детей в возрасте от трех до семи лет включительно, за счет средств областного бюджета</t>
  </si>
  <si>
    <t>02 2 01 R3020</t>
  </si>
  <si>
    <t>Осуществление ежемесячных выплат на детей в возрасте от трех до семи лет включительно</t>
  </si>
  <si>
    <t>Организация мероприятий при осуществлении деятельности по обращению с животными без владельцев</t>
  </si>
  <si>
    <t>Основное мероприятие "Предупреждение и ликвидация болезней животных, их лечение, отлов и содержание животных без владельцев, защита населения от болезней, общих для человека и животных"</t>
  </si>
  <si>
    <t>Подпрограмма "Контроль за животными без владельцев находящихся на территории муниципального района "Льговский район" Курской области" муниципальной программы "Осуществление деятельности по обращению с животными без владельцев на территории муниципального района "Льговский район" Курской области на 2023-2025 годы"</t>
  </si>
  <si>
    <t>Муниципальная программа "Осуществление деятельности по обращению с животными без владельцев на территории муниципального района "Льговский район" Курской области на 2023-2025 годы"</t>
  </si>
  <si>
    <t>77 2 00 П1493</t>
  </si>
  <si>
    <t>Иные межбюджетные трансферты на осуществление переданных полномочий муниципального района по сохранению, использованию и популяризации объектов культурного наследия (памятников истории и культуры), охране объектов культурного наследия (памятников истории и культуры) местного (муниципального) значения, расположенных на территории поселения</t>
  </si>
  <si>
    <t>01 2 01 L5193</t>
  </si>
  <si>
    <t>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t>
  </si>
  <si>
    <t>01 1 01 L4670</t>
  </si>
  <si>
    <t>Обеспечение развития и укрепления материально-технической базы муниципальных домов культуры</t>
  </si>
  <si>
    <t>01 1 01 S2810</t>
  </si>
  <si>
    <t>Оплата труда работников учреждений культуры муниципальных районов</t>
  </si>
  <si>
    <t>01 1 01 12810</t>
  </si>
  <si>
    <t>Заработная плата и начисления на выплаты по оплате труда работников учреждений культуры муниципальных районов</t>
  </si>
  <si>
    <t>08 4 01 S3540</t>
  </si>
  <si>
    <t>Мероприятия, связанные с организацией отдыха детей в каникулярное время</t>
  </si>
  <si>
    <t>08 4 01 13540</t>
  </si>
  <si>
    <t>Организация отдыха детей в каникулярное время</t>
  </si>
  <si>
    <t>07 2 02 S1500</t>
  </si>
  <si>
    <t>Мероприятия, направленные на  развитие социальной и инженерной инфраструктуры муниципальных образований Курской области</t>
  </si>
  <si>
    <t>07 2 02 11500</t>
  </si>
  <si>
    <t>Развитие социальной и инженерной инфраструктуры муниципальных образований Курской области</t>
  </si>
  <si>
    <t>06 1 01 С1427</t>
  </si>
  <si>
    <t>Мероприятия по обеспечению населения экологически чистой питьевой водой</t>
  </si>
  <si>
    <t>06 1 01 S4006</t>
  </si>
  <si>
    <t>Текущий ремонт водонапорной башни д. Шерекино МО "Селекционный сельсовет"</t>
  </si>
  <si>
    <t>06 1 01 S4005</t>
  </si>
  <si>
    <t xml:space="preserve">Текущий ремонт водонапорной башни с.Иванчиково МО "Иванчиковский сельсовет" </t>
  </si>
  <si>
    <t>06 1 01 S4004</t>
  </si>
  <si>
    <t xml:space="preserve">Текущий ремонт водонапорной башни  с.Телятниково МО "Иванчиковский сельсовет" </t>
  </si>
  <si>
    <t>06 1 01 S4003</t>
  </si>
  <si>
    <t>Текущий ремонт водонапорной башни с. Пригородная Слободка МО "Городенский сельсовет"</t>
  </si>
  <si>
    <t>06 1 01 S4002</t>
  </si>
  <si>
    <t xml:space="preserve">Текущий ремонт водонапорной башни с. Цуканово-Бобрик МО "Вышнедеревенский сельсовет" </t>
  </si>
  <si>
    <t>06 1 01 S4001</t>
  </si>
  <si>
    <t xml:space="preserve">Текущий ремонт водонапорной башни д. Красная Новь МО "Вышнедеревенский сельсовет" </t>
  </si>
  <si>
    <t>06 1 01 S4000</t>
  </si>
  <si>
    <t>Мероприятия, направленные на реализацию проекта "Народный бюджет"</t>
  </si>
  <si>
    <t>06 1 01 14006</t>
  </si>
  <si>
    <t>06 1 01 14005</t>
  </si>
  <si>
    <t>06 1 01 14004</t>
  </si>
  <si>
    <t xml:space="preserve">Текущий ремонт водонапорной башни с.Телятниково МО "Иванчиковский сельсовет" </t>
  </si>
  <si>
    <t>06 1 01 14003</t>
  </si>
  <si>
    <t>Субсидия на текущий ремонт водонапорной башни с. Пригородная Слободка МО "Городенский сельсовет"</t>
  </si>
  <si>
    <t>06 1 01 14002</t>
  </si>
  <si>
    <t>06 1 01 14001</t>
  </si>
  <si>
    <t xml:space="preserve">Текущий ремонт водонапорной башни  д. Красная Новь МО "Вышнедеревенский сельсовет" </t>
  </si>
  <si>
    <t>06 1 01 14000</t>
  </si>
  <si>
    <t>Реализация проекта "Народный бюджет"</t>
  </si>
  <si>
    <t>06 1 01 00000</t>
  </si>
  <si>
    <t>Основное мероприятие "Улучшение качества питьевого водоснабжения населения"</t>
  </si>
  <si>
    <t>06 1 00 00000</t>
  </si>
  <si>
    <t>Подпрограмма «Экология и чистая вода в Льговском районе
Курской области» муниципальной программы «Охрана окружающей среды в Льговском районе Курской области на 2022-2025 годы»</t>
  </si>
  <si>
    <t>07 2 01 S3600</t>
  </si>
  <si>
    <t>Реализация мероприятий по  внесению в Единый государственный реестр недвижимости сведений о границах муниципальных образований и границах населенных пунктов</t>
  </si>
  <si>
    <t>07 2 01 13600</t>
  </si>
  <si>
    <t>Мероприятия по внесению в Единый государственный реестр недвижимости сведений о границах муниципальных образований и границах населенных пунктов</t>
  </si>
  <si>
    <t>07 2 01 00000</t>
  </si>
  <si>
    <t>Основное мероприятие "Содействие муниципальным образованиям Льговского района Курской области в разработке документов территориального планирования и градостроительного зонирования"</t>
  </si>
  <si>
    <t>Подпрограмма "Создание условий для обеспечения доступным и комфортным жильем граждан в Льговском районе Курской области" муниципальной программы "Обеспечение доступным и комфортным жильем и коммунальными услугами граждан Льговского района Курской области на 2023-2025 годы"</t>
  </si>
  <si>
    <t>Муниципальная программа "Обеспечение доступным и комфортным жильем и коммунальными услугами граждан Льговского района Курской области на 2023-2025 годы"</t>
  </si>
  <si>
    <t>Другие вопросы в области национальной экономики</t>
  </si>
  <si>
    <t>Основное мероприятие «Проведение первичных мероприятий по защите информации"</t>
  </si>
  <si>
    <t>11 2 01 С1423</t>
  </si>
  <si>
    <t xml:space="preserve">Строительство (реконструкция) автомобильных дорог общего пользования местного значения </t>
  </si>
  <si>
    <t>11 2 01 S3390</t>
  </si>
  <si>
    <t>Реализация мероприятий по строительству (реконструкции), капитальному ремонту, ремонту и содержанию автомобильных дорог общего пользования местного значения</t>
  </si>
  <si>
    <t>17 2 01 С1402</t>
  </si>
  <si>
    <t>13 2 03 С1460</t>
  </si>
  <si>
    <t>13 2 03 00000</t>
  </si>
  <si>
    <t>Основное мероприятие "Совершенствование объединенной системы оперативно-диспетчерского управления в чрезвычайных ситуациях "</t>
  </si>
  <si>
    <t>77 2 00 П1490</t>
  </si>
  <si>
    <t>Иные межбюджетные трансферты на содержание работника, осуществляющего выполнение переданных полномочий</t>
  </si>
  <si>
    <t>Осуществление переданных полномочий Российской Федерации на государственную регистрацию актов гражданского состояния</t>
  </si>
  <si>
    <t>10 2 01 С1402</t>
  </si>
  <si>
    <t>02 3 04 С1402</t>
  </si>
  <si>
    <t>Основное меропириятие "Осуществление комплексныхмероприятий, направленынных на повышение эффективности реабилитационной работы с несовершеннолетними, находящимися в трудной жизненной ситуации"</t>
  </si>
  <si>
    <t>77 2 00 С1402</t>
  </si>
  <si>
    <t>22 1 01 С1402</t>
  </si>
  <si>
    <t>Содержание работников, осуществляющих отдельные государственные полномочия по организации мероприятий при осуществлении деятельности по обращению с животными без владельцев</t>
  </si>
  <si>
    <t>Итого расходы</t>
  </si>
  <si>
    <t>Распределение бюджетных ассигнований по разделам, подразделам, целевым статьям (муниципальным программам Льговского муниципального района и непрограммным направлениям деятельности), группам видов расходов классификации расходов бюджета района на 2023 год</t>
  </si>
  <si>
    <t>к решению Представительного Собрания 
Льговского района Курской области
от 23.12.2022 г. №15
«О бюджете муниципального района «Льговский район» Курской области на 2023 год                                                                                                                                      и на плановый период 2024 и 2025 годов»  (в редакции Решения Представительного Собрания Льговского района Курской области от 21.02.2023 г.  №34)</t>
  </si>
  <si>
    <t>Приложение №5</t>
  </si>
  <si>
    <t>Подпрограмма "Управление муниципальной программой и обеспечение условий реализации" муниципальной программы  "Развитие образования в Льговском районе Курской области на 2022-2024 годы"</t>
  </si>
  <si>
    <t>Осуществление ежемесячных выплат на детей в возрасте от трех до семи лет включительно,  за счет средств областного бюджета</t>
  </si>
  <si>
    <t>Подпрограмма "Реализация муниципальной политики в сфере физической культуры и спорта" муниципальной программы "Повышение эффективности работы с молодежью, организация отдыха и оздоровления детей, молодежи, развитие физической культуры и спорта в Льговском районе Курской области на 2022-2024 годы"</t>
  </si>
  <si>
    <t>Муниципальная программа "Защита населения и территорий от чрезвычайных ситуаций, обеспечение пожарной безопасности и безопасности людей на водных объектах в Льговском районе Курской области на 2023-2025 годы"</t>
  </si>
  <si>
    <t>РАСХОДОВ РАЙОННОГО БЮДЖЕТА НА 2023 ГОД</t>
  </si>
  <si>
    <t xml:space="preserve">к решению Представительного Собрания 
Льговского района Курской области
от 23.12.2022 г.  №15
«О бюджете муниципального района «Льговский район» Курской области на 2023 год                                                                                                                                      и на плановый период 2024 и 2025 годов»  (в редакции Решения Представительного Собрания Льговского района Курской области от 21.02.2023 г.  №34)   </t>
  </si>
  <si>
    <t>Приложение №7</t>
  </si>
  <si>
    <t>Подпрограмма "Снижение рисков и смягчение последствий чрезвычайных ситуаций природного и техногенного характера в Льговском районе Курской области" муниципальной программы "Защита населения и территорий от чрезвычайных ситуаций, обеспечение пожарной безопасности и безопасности людей на водных объектах в Льговском районе  Курской области нам 2020-2022 годы"</t>
  </si>
  <si>
    <t>Подпрограмма  "Управление муниципальной программой и обеспечение условий реализации" муниципальной программы "Социальная поддержка граждан в Льговском районе Курской области на 2023-2025годы"</t>
  </si>
  <si>
    <t>4</t>
  </si>
  <si>
    <t>Распределение бюджетных ассигнований по целевым статьям (муниципальным программам Льговского района Курской области и непрограммным направлениям деятельности), группам видов расходов на 2023 год</t>
  </si>
  <si>
    <t xml:space="preserve">к решению Представительного Собрания Льговского района Курской области от 23.12.2022 г.  №15 «О бюджете муниципального района «Льговский район» Курской области на 2023 год  и на плановый период 2024 и 2025 годов» (в редакции Решения Представительного Собрания Льговского района Курской области от 21.02.2023 г.  №34)      </t>
  </si>
  <si>
    <t>Приложение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</si>
</sst>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1" formatCode="_-* #,##0.00_р_._-;\-* #,##0.00_р_._-;_-* &quot;-&quot;??_р_._-;_-@_-"/>
    <numFmt numFmtId="179" formatCode="0.00000"/>
  </numFmts>
  <fonts count="50" x14ac:knownFonts="1">
    <font>
      <sz val="10"/>
      <name val="Arial Cyr"/>
      <charset val="204"/>
    </font>
    <font>
      <sz val="10"/>
      <name val="Arial Cyr"/>
      <charset val="204"/>
    </font>
    <font>
      <sz val="12"/>
      <name val="Times New Roman"/>
      <family val="1"/>
      <charset val="204"/>
    </font>
    <font>
      <b/>
      <sz val="12"/>
      <name val="Times New Roman"/>
      <family val="1"/>
      <charset val="204"/>
    </font>
    <font>
      <sz val="8"/>
      <name val="Arial Cyr"/>
      <charset val="204"/>
    </font>
    <font>
      <b/>
      <sz val="14"/>
      <name val="Times New Roman"/>
      <family val="1"/>
      <charset val="204"/>
    </font>
    <font>
      <sz val="10"/>
      <name val="Arial Cyr"/>
      <charset val="204"/>
    </font>
    <font>
      <sz val="12"/>
      <name val="Arial Cyr"/>
      <charset val="204"/>
    </font>
    <font>
      <b/>
      <sz val="16"/>
      <name val="Times New Roman"/>
      <family val="1"/>
      <charset val="204"/>
    </font>
    <font>
      <b/>
      <sz val="16"/>
      <name val="Arial Cyr"/>
      <charset val="204"/>
    </font>
    <font>
      <b/>
      <i/>
      <sz val="12"/>
      <name val="Times New Roman"/>
      <family val="1"/>
      <charset val="204"/>
    </font>
    <font>
      <b/>
      <sz val="12"/>
      <color indexed="9"/>
      <name val="Times New Roman"/>
      <family val="1"/>
      <charset val="204"/>
    </font>
    <font>
      <sz val="10"/>
      <name val="Times New Roman"/>
      <family val="1"/>
      <charset val="204"/>
    </font>
    <font>
      <b/>
      <sz val="13"/>
      <name val="Times New Roman"/>
      <family val="1"/>
      <charset val="204"/>
    </font>
    <font>
      <b/>
      <sz val="11"/>
      <name val="Times New Roman"/>
      <family val="1"/>
      <charset val="204"/>
    </font>
    <font>
      <sz val="10"/>
      <name val="Arial Cyr"/>
      <charset val="204"/>
    </font>
    <font>
      <sz val="12"/>
      <color indexed="9"/>
      <name val="Times New Roman"/>
      <family val="1"/>
      <charset val="204"/>
    </font>
    <font>
      <b/>
      <sz val="12"/>
      <name val="Arial Cyr"/>
      <charset val="204"/>
    </font>
    <font>
      <i/>
      <sz val="12"/>
      <name val="Times New Roman"/>
      <family val="1"/>
      <charset val="204"/>
    </font>
    <font>
      <sz val="12"/>
      <name val="Times New Roman"/>
      <family val="1"/>
      <charset val="204"/>
    </font>
    <font>
      <b/>
      <sz val="10"/>
      <name val="Times New Roman"/>
      <family val="1"/>
      <charset val="204"/>
    </font>
    <font>
      <b/>
      <sz val="12"/>
      <color indexed="8"/>
      <name val="Times New Roman"/>
      <family val="1"/>
      <charset val="204"/>
    </font>
    <font>
      <b/>
      <sz val="8"/>
      <name val="Arial Cyr"/>
      <charset val="204"/>
    </font>
    <font>
      <b/>
      <sz val="8"/>
      <name val="Arial"/>
      <family val="2"/>
      <charset val="204"/>
    </font>
    <font>
      <b/>
      <sz val="9"/>
      <name val="Arial Cyr"/>
      <charset val="204"/>
    </font>
    <font>
      <sz val="8"/>
      <name val="Arial"/>
      <family val="2"/>
      <charset val="204"/>
    </font>
    <font>
      <sz val="12"/>
      <color indexed="8"/>
      <name val="Times New Roman"/>
      <family val="1"/>
      <charset val="204"/>
    </font>
    <font>
      <sz val="14"/>
      <name val="Times New Roman"/>
      <family val="1"/>
      <charset val="204"/>
    </font>
    <font>
      <b/>
      <i/>
      <sz val="12"/>
      <color indexed="8"/>
      <name val="Times New Roman"/>
      <family val="1"/>
      <charset val="204"/>
    </font>
    <font>
      <b/>
      <sz val="10"/>
      <color indexed="8"/>
      <name val="Times New Roman"/>
      <family val="1"/>
      <charset val="204"/>
    </font>
    <font>
      <i/>
      <sz val="8"/>
      <name val="Arial Cyr"/>
      <charset val="204"/>
    </font>
    <font>
      <i/>
      <sz val="8"/>
      <name val="Arial"/>
      <family val="2"/>
      <charset val="204"/>
    </font>
    <font>
      <b/>
      <sz val="8"/>
      <color rgb="FF000000"/>
      <name val="Arial"/>
      <family val="2"/>
      <charset val="204"/>
    </font>
    <font>
      <sz val="8"/>
      <color rgb="FF000000"/>
      <name val="Arial"/>
      <family val="2"/>
      <charset val="204"/>
    </font>
    <font>
      <sz val="11"/>
      <name val="Times New Roman"/>
      <family val="1"/>
      <charset val="204"/>
    </font>
    <font>
      <b/>
      <i/>
      <sz val="11"/>
      <name val="Times New Roman"/>
      <family val="1"/>
      <charset val="204"/>
    </font>
    <font>
      <i/>
      <sz val="11"/>
      <name val="Times New Roman"/>
      <family val="1"/>
      <charset val="204"/>
    </font>
    <font>
      <b/>
      <sz val="10"/>
      <name val="Arial Cyr"/>
      <charset val="204"/>
    </font>
    <font>
      <b/>
      <i/>
      <sz val="14"/>
      <name val="Times New Roman"/>
      <family val="1"/>
      <charset val="204"/>
    </font>
    <font>
      <b/>
      <sz val="14"/>
      <name val="Arial Cyr"/>
      <charset val="204"/>
    </font>
    <font>
      <sz val="11"/>
      <name val="Arial Cyr"/>
      <charset val="204"/>
    </font>
    <font>
      <sz val="13"/>
      <name val="Times New Roman"/>
      <family val="1"/>
      <charset val="204"/>
    </font>
    <font>
      <i/>
      <sz val="10"/>
      <name val="Arial Cyr"/>
      <charset val="204"/>
    </font>
    <font>
      <b/>
      <i/>
      <sz val="13"/>
      <name val="Times New Roman"/>
      <family val="1"/>
      <charset val="204"/>
    </font>
    <font>
      <b/>
      <sz val="12"/>
      <color rgb="FF000000"/>
      <name val="Times New Roman"/>
      <family val="1"/>
      <charset val="204"/>
    </font>
    <font>
      <sz val="8"/>
      <color indexed="9"/>
      <name val="Arial Cyr"/>
      <charset val="204"/>
    </font>
    <font>
      <b/>
      <sz val="13"/>
      <color indexed="9"/>
      <name val="Times New Roman"/>
      <family val="1"/>
      <charset val="204"/>
    </font>
    <font>
      <b/>
      <sz val="14"/>
      <color indexed="9"/>
      <name val="Times New Roman"/>
      <family val="1"/>
      <charset val="204"/>
    </font>
    <font>
      <b/>
      <sz val="15"/>
      <name val="Times New Roman"/>
      <family val="1"/>
      <charset val="204"/>
    </font>
    <font>
      <sz val="10"/>
      <color indexed="8"/>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rgb="FFFFFFFF"/>
        <bgColor rgb="FFFFFFFF"/>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8"/>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style="thin">
        <color indexed="8"/>
      </top>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171" fontId="1" fillId="0" borderId="0" applyFont="0" applyFill="0" applyBorder="0" applyAlignment="0" applyProtection="0"/>
    <xf numFmtId="171" fontId="6" fillId="0" borderId="0" applyFont="0" applyFill="0" applyBorder="0" applyAlignment="0" applyProtection="0"/>
  </cellStyleXfs>
  <cellXfs count="570">
    <xf numFmtId="0" fontId="0" fillId="0" borderId="0" xfId="0"/>
    <xf numFmtId="0" fontId="2" fillId="0" borderId="0" xfId="0" applyFont="1" applyAlignment="1">
      <alignment horizontal="left" vertical="top"/>
    </xf>
    <xf numFmtId="0" fontId="2" fillId="0" borderId="0" xfId="0" applyFont="1" applyAlignment="1">
      <alignment vertical="top"/>
    </xf>
    <xf numFmtId="0" fontId="2" fillId="0" borderId="0" xfId="0" applyFont="1" applyAlignment="1">
      <alignment vertical="top" wrapText="1"/>
    </xf>
    <xf numFmtId="0" fontId="4" fillId="0" borderId="0" xfId="7" applyAlignment="1">
      <alignment vertical="top" wrapText="1"/>
    </xf>
    <xf numFmtId="49" fontId="22" fillId="0" borderId="1" xfId="7" applyNumberFormat="1" applyFont="1" applyBorder="1" applyAlignment="1">
      <alignment horizontal="center" vertical="top" wrapText="1"/>
    </xf>
    <xf numFmtId="49" fontId="22" fillId="0" borderId="1" xfId="7" applyNumberFormat="1" applyFont="1" applyBorder="1" applyAlignment="1">
      <alignment horizontal="center" vertical="center" wrapText="1"/>
    </xf>
    <xf numFmtId="49" fontId="4" fillId="0" borderId="1" xfId="7" applyNumberFormat="1" applyFont="1" applyBorder="1" applyAlignment="1">
      <alignment horizontal="center" vertical="center" wrapText="1"/>
    </xf>
    <xf numFmtId="49" fontId="22" fillId="0" borderId="1" xfId="4" applyNumberFormat="1" applyFont="1" applyBorder="1" applyAlignment="1">
      <alignment horizontal="center" vertical="center"/>
    </xf>
    <xf numFmtId="49" fontId="4" fillId="0" borderId="1" xfId="4" applyNumberFormat="1" applyFont="1" applyBorder="1" applyAlignment="1">
      <alignment horizontal="center" vertical="center"/>
    </xf>
    <xf numFmtId="0" fontId="4" fillId="0" borderId="2" xfId="0" applyFont="1" applyBorder="1" applyAlignment="1">
      <alignment horizontal="center" vertical="center"/>
    </xf>
    <xf numFmtId="49" fontId="22" fillId="0" borderId="1" xfId="1" applyNumberFormat="1" applyFont="1" applyBorder="1" applyAlignment="1">
      <alignment horizontal="center" vertical="center"/>
    </xf>
    <xf numFmtId="0" fontId="23" fillId="0" borderId="1" xfId="0" applyFont="1" applyBorder="1" applyAlignment="1">
      <alignment horizontal="center" vertical="center" wrapText="1"/>
    </xf>
    <xf numFmtId="49" fontId="4" fillId="0" borderId="1" xfId="1" applyNumberFormat="1" applyFont="1" applyBorder="1" applyAlignment="1">
      <alignment horizontal="center" vertical="center"/>
    </xf>
    <xf numFmtId="49" fontId="4" fillId="0" borderId="1" xfId="2" applyNumberFormat="1" applyFont="1" applyBorder="1" applyAlignment="1">
      <alignment horizontal="center" vertical="center"/>
    </xf>
    <xf numFmtId="49" fontId="22" fillId="0" borderId="1" xfId="5" applyNumberFormat="1" applyFont="1" applyBorder="1" applyAlignment="1">
      <alignment horizontal="center" vertical="center"/>
    </xf>
    <xf numFmtId="49" fontId="4" fillId="0" borderId="1" xfId="5" applyNumberFormat="1" applyFont="1" applyBorder="1" applyAlignment="1">
      <alignment horizontal="center" vertical="center"/>
    </xf>
    <xf numFmtId="0" fontId="22" fillId="0" borderId="1" xfId="7" applyFont="1" applyBorder="1" applyAlignment="1">
      <alignment horizontal="center" vertical="center" wrapText="1"/>
    </xf>
    <xf numFmtId="49" fontId="4" fillId="0" borderId="1" xfId="1" applyNumberFormat="1" applyFont="1" applyFill="1" applyBorder="1" applyAlignment="1">
      <alignment horizontal="center" vertical="center"/>
    </xf>
    <xf numFmtId="49" fontId="22" fillId="0" borderId="1" xfId="7" applyNumberFormat="1" applyFont="1" applyFill="1" applyBorder="1" applyAlignment="1">
      <alignment horizontal="center" vertical="center" wrapText="1"/>
    </xf>
    <xf numFmtId="49" fontId="4" fillId="0" borderId="1" xfId="7" applyNumberFormat="1" applyFont="1" applyFill="1" applyBorder="1" applyAlignment="1">
      <alignment horizontal="center" vertical="center" wrapText="1"/>
    </xf>
    <xf numFmtId="0" fontId="25" fillId="0" borderId="3" xfId="0" applyNumberFormat="1" applyFont="1" applyFill="1" applyBorder="1" applyAlignment="1">
      <alignment horizontal="left" vertical="center" wrapText="1"/>
    </xf>
    <xf numFmtId="0" fontId="25" fillId="0" borderId="1" xfId="0" applyNumberFormat="1" applyFont="1" applyFill="1" applyBorder="1" applyAlignment="1">
      <alignment horizontal="left" vertical="center" wrapText="1"/>
    </xf>
    <xf numFmtId="0" fontId="25" fillId="0" borderId="1" xfId="0" applyFont="1" applyFill="1" applyBorder="1" applyAlignment="1">
      <alignment vertical="center" wrapText="1"/>
    </xf>
    <xf numFmtId="49" fontId="24" fillId="0" borderId="1" xfId="7" applyNumberFormat="1" applyFont="1" applyFill="1" applyBorder="1" applyAlignment="1">
      <alignment horizontal="center" vertical="center" wrapText="1"/>
    </xf>
    <xf numFmtId="1" fontId="2" fillId="2" borderId="1" xfId="0" applyNumberFormat="1" applyFont="1" applyFill="1" applyBorder="1" applyAlignment="1">
      <alignment horizontal="center" vertical="top" wrapText="1"/>
    </xf>
    <xf numFmtId="0" fontId="4" fillId="0" borderId="0" xfId="7" applyFont="1" applyAlignment="1">
      <alignment horizontal="center" vertical="top" wrapText="1"/>
    </xf>
    <xf numFmtId="49" fontId="22" fillId="0" borderId="1" xfId="1" applyNumberFormat="1" applyFont="1" applyFill="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171" fontId="5" fillId="0" borderId="1" xfId="8" applyFont="1" applyBorder="1" applyAlignment="1">
      <alignment horizontal="center" vertical="center" wrapText="1"/>
    </xf>
    <xf numFmtId="171"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171" fontId="27" fillId="0" borderId="1" xfId="8" applyFont="1" applyBorder="1" applyAlignment="1">
      <alignment horizontal="center" vertical="center" wrapText="1"/>
    </xf>
    <xf numFmtId="0" fontId="0" fillId="0" borderId="0" xfId="0" applyAlignment="1">
      <alignment horizontal="right" wrapText="1"/>
    </xf>
    <xf numFmtId="0" fontId="0" fillId="0" borderId="0" xfId="0" applyAlignment="1">
      <alignment horizontal="right"/>
    </xf>
    <xf numFmtId="179" fontId="12" fillId="2" borderId="0" xfId="0" applyNumberFormat="1" applyFont="1" applyFill="1" applyAlignment="1">
      <alignment horizontal="justify" vertical="top" wrapText="1"/>
    </xf>
    <xf numFmtId="0" fontId="2" fillId="2" borderId="0" xfId="0" applyFont="1" applyFill="1" applyAlignment="1" applyProtection="1">
      <alignment vertical="top"/>
    </xf>
    <xf numFmtId="0" fontId="12" fillId="2" borderId="0" xfId="0" applyFont="1" applyFill="1" applyAlignment="1" applyProtection="1">
      <alignment horizontal="center" vertical="top"/>
    </xf>
    <xf numFmtId="0" fontId="0" fillId="2" borderId="0" xfId="0" applyFill="1" applyAlignment="1" applyProtection="1">
      <alignment horizontal="center" vertical="top"/>
    </xf>
    <xf numFmtId="179" fontId="0" fillId="2" borderId="0" xfId="0" applyNumberFormat="1" applyFill="1" applyAlignment="1">
      <alignment vertical="top" wrapText="1"/>
    </xf>
    <xf numFmtId="179" fontId="0" fillId="2" borderId="0" xfId="0" applyNumberFormat="1" applyFill="1" applyAlignment="1">
      <alignment horizontal="justify" vertical="top" wrapText="1"/>
    </xf>
    <xf numFmtId="179" fontId="9" fillId="2" borderId="0" xfId="0" applyNumberFormat="1" applyFont="1" applyFill="1" applyAlignment="1">
      <alignment horizontal="justify" vertical="top" wrapText="1"/>
    </xf>
    <xf numFmtId="179" fontId="3" fillId="2" borderId="0" xfId="0" applyNumberFormat="1" applyFont="1" applyFill="1" applyAlignment="1">
      <alignment vertical="top"/>
    </xf>
    <xf numFmtId="179" fontId="0" fillId="2" borderId="0" xfId="0" applyNumberFormat="1" applyFill="1" applyAlignment="1">
      <alignment vertical="top"/>
    </xf>
    <xf numFmtId="179" fontId="6" fillId="2" borderId="0" xfId="0" applyNumberFormat="1" applyFont="1" applyFill="1" applyAlignment="1">
      <alignment vertical="top"/>
    </xf>
    <xf numFmtId="179" fontId="8" fillId="2" borderId="0" xfId="0" applyNumberFormat="1" applyFont="1" applyFill="1" applyBorder="1" applyAlignment="1">
      <alignment horizontal="center" vertical="top" wrapText="1"/>
    </xf>
    <xf numFmtId="179" fontId="8" fillId="2" borderId="0" xfId="0" applyNumberFormat="1" applyFont="1" applyFill="1" applyBorder="1" applyAlignment="1">
      <alignment vertical="top" wrapText="1"/>
    </xf>
    <xf numFmtId="179" fontId="1" fillId="2" borderId="0" xfId="0" applyNumberFormat="1" applyFont="1" applyFill="1" applyAlignment="1">
      <alignment horizontal="justify" vertical="top" wrapText="1"/>
    </xf>
    <xf numFmtId="179" fontId="17" fillId="2" borderId="1" xfId="0" applyNumberFormat="1" applyFont="1" applyFill="1" applyBorder="1" applyAlignment="1">
      <alignment horizontal="center" vertical="center"/>
    </xf>
    <xf numFmtId="179" fontId="17" fillId="2" borderId="1" xfId="0" applyNumberFormat="1" applyFont="1" applyFill="1" applyBorder="1" applyAlignment="1">
      <alignment horizontal="left" vertical="center"/>
    </xf>
    <xf numFmtId="179" fontId="3" fillId="2" borderId="1" xfId="0" quotePrefix="1" applyNumberFormat="1" applyFont="1" applyFill="1" applyBorder="1" applyAlignment="1">
      <alignment horizontal="center" vertical="center" wrapText="1"/>
    </xf>
    <xf numFmtId="179" fontId="2" fillId="2" borderId="1" xfId="0" applyNumberFormat="1" applyFont="1" applyFill="1" applyBorder="1" applyAlignment="1">
      <alignment horizontal="center" vertical="center" wrapText="1"/>
    </xf>
    <xf numFmtId="179" fontId="2" fillId="2" borderId="1" xfId="0" applyNumberFormat="1" applyFont="1" applyFill="1" applyBorder="1" applyAlignment="1">
      <alignment horizontal="left" vertical="center" wrapText="1"/>
    </xf>
    <xf numFmtId="179" fontId="3" fillId="2" borderId="1" xfId="0" applyNumberFormat="1" applyFont="1" applyFill="1" applyBorder="1" applyAlignment="1" applyProtection="1">
      <alignment vertical="top" wrapText="1"/>
    </xf>
    <xf numFmtId="179" fontId="3" fillId="2" borderId="1" xfId="0" applyNumberFormat="1" applyFont="1" applyFill="1" applyBorder="1" applyAlignment="1">
      <alignment horizontal="center" vertical="center" wrapText="1"/>
    </xf>
    <xf numFmtId="179" fontId="3" fillId="2" borderId="1" xfId="0" applyNumberFormat="1" applyFont="1" applyFill="1" applyBorder="1" applyAlignment="1">
      <alignment horizontal="left" vertical="center" wrapText="1"/>
    </xf>
    <xf numFmtId="179" fontId="13" fillId="2" borderId="1" xfId="0" applyNumberFormat="1" applyFont="1" applyFill="1" applyBorder="1" applyAlignment="1">
      <alignment horizontal="left" vertical="center"/>
    </xf>
    <xf numFmtId="0" fontId="3" fillId="2" borderId="1" xfId="0" applyFont="1" applyFill="1" applyBorder="1" applyAlignment="1">
      <alignment horizontal="left" vertical="center" wrapText="1"/>
    </xf>
    <xf numFmtId="179" fontId="2" fillId="2" borderId="1" xfId="0" quotePrefix="1"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179" fontId="2" fillId="2" borderId="1" xfId="0" applyNumberFormat="1" applyFont="1" applyFill="1" applyBorder="1" applyAlignment="1" applyProtection="1">
      <alignment vertical="top" wrapText="1"/>
    </xf>
    <xf numFmtId="1" fontId="2"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3" fillId="2" borderId="1" xfId="0" applyFont="1" applyFill="1" applyBorder="1" applyAlignment="1">
      <alignment horizontal="left" wrapText="1"/>
    </xf>
    <xf numFmtId="1" fontId="3" fillId="2" borderId="1" xfId="0" applyNumberFormat="1" applyFont="1" applyFill="1" applyBorder="1" applyAlignment="1">
      <alignment horizontal="center" vertical="center" wrapText="1"/>
    </xf>
    <xf numFmtId="49" fontId="18" fillId="2" borderId="1" xfId="0" applyNumberFormat="1" applyFont="1" applyFill="1" applyBorder="1" applyAlignment="1">
      <alignment horizontal="left" vertical="center" wrapText="1"/>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3" fillId="2" borderId="1" xfId="0" applyFont="1" applyFill="1" applyBorder="1" applyAlignment="1">
      <alignment vertical="top"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1" fontId="21" fillId="2" borderId="1" xfId="0" applyNumberFormat="1" applyFont="1" applyFill="1" applyBorder="1" applyAlignment="1">
      <alignment horizontal="center" vertical="center" wrapText="1"/>
    </xf>
    <xf numFmtId="0" fontId="26" fillId="2" borderId="1" xfId="0" applyFont="1" applyFill="1" applyBorder="1" applyAlignment="1">
      <alignment horizontal="left" vertical="center" wrapText="1"/>
    </xf>
    <xf numFmtId="1" fontId="26" fillId="2" borderId="1" xfId="0" applyNumberFormat="1"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49" fontId="2" fillId="2" borderId="1" xfId="6"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0" fontId="26"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79" fontId="3" fillId="2" borderId="1" xfId="0" applyNumberFormat="1" applyFont="1" applyFill="1" applyBorder="1" applyAlignment="1">
      <alignment vertical="top"/>
    </xf>
    <xf numFmtId="49" fontId="10" fillId="2" borderId="1" xfId="0" applyNumberFormat="1" applyFont="1" applyFill="1" applyBorder="1" applyAlignment="1">
      <alignment horizontal="left" vertical="center" wrapText="1"/>
    </xf>
    <xf numFmtId="49" fontId="21"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vertical="top" wrapText="1"/>
    </xf>
    <xf numFmtId="179" fontId="3" fillId="2" borderId="4" xfId="0" applyNumberFormat="1" applyFont="1" applyFill="1" applyBorder="1" applyAlignment="1" applyProtection="1">
      <alignment vertical="top" wrapText="1"/>
    </xf>
    <xf numFmtId="49" fontId="2"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79" fontId="3" fillId="2" borderId="1" xfId="6" applyNumberFormat="1" applyFont="1" applyFill="1" applyBorder="1" applyAlignment="1">
      <alignment horizontal="center" vertical="center" wrapText="1"/>
    </xf>
    <xf numFmtId="179" fontId="2" fillId="2" borderId="3" xfId="0" applyNumberFormat="1" applyFont="1" applyFill="1" applyBorder="1" applyAlignment="1">
      <alignment horizontal="center" vertical="center" wrapText="1"/>
    </xf>
    <xf numFmtId="0" fontId="3" fillId="0" borderId="0" xfId="0" applyFont="1" applyAlignment="1">
      <alignment horizontal="center"/>
    </xf>
    <xf numFmtId="0" fontId="24" fillId="0" borderId="1" xfId="7" applyFont="1" applyFill="1" applyBorder="1" applyAlignment="1">
      <alignment vertical="center" wrapText="1"/>
    </xf>
    <xf numFmtId="0" fontId="12" fillId="2" borderId="0" xfId="0" applyFont="1" applyFill="1" applyAlignment="1" applyProtection="1">
      <alignment vertical="top"/>
    </xf>
    <xf numFmtId="0" fontId="2" fillId="2" borderId="0" xfId="0" applyFont="1" applyFill="1" applyAlignment="1" applyProtection="1">
      <alignment horizontal="center" vertical="top" wrapText="1"/>
    </xf>
    <xf numFmtId="179" fontId="2" fillId="2" borderId="0" xfId="0" applyNumberFormat="1" applyFont="1" applyFill="1" applyAlignment="1" applyProtection="1">
      <alignment vertical="top" wrapText="1"/>
    </xf>
    <xf numFmtId="179" fontId="12" fillId="2" borderId="0" xfId="0" applyNumberFormat="1" applyFont="1" applyFill="1" applyAlignment="1" applyProtection="1">
      <alignment horizontal="right" vertical="top"/>
    </xf>
    <xf numFmtId="0" fontId="20" fillId="2" borderId="5" xfId="0" applyFont="1" applyFill="1" applyBorder="1" applyAlignment="1" applyProtection="1">
      <alignment horizontal="center" vertical="top"/>
    </xf>
    <xf numFmtId="0" fontId="20" fillId="2" borderId="6" xfId="0" applyFont="1" applyFill="1" applyBorder="1" applyAlignment="1" applyProtection="1">
      <alignment horizontal="center" vertical="top"/>
    </xf>
    <xf numFmtId="0" fontId="20" fillId="2" borderId="7" xfId="0" applyFont="1" applyFill="1" applyBorder="1" applyAlignment="1" applyProtection="1">
      <alignment horizontal="center" vertical="top"/>
    </xf>
    <xf numFmtId="0" fontId="20" fillId="2" borderId="8" xfId="0" applyFont="1" applyFill="1" applyBorder="1" applyAlignment="1" applyProtection="1">
      <alignment horizontal="center" vertical="top"/>
    </xf>
    <xf numFmtId="1" fontId="20" fillId="2" borderId="8" xfId="0" applyNumberFormat="1" applyFont="1" applyFill="1" applyBorder="1" applyAlignment="1" applyProtection="1">
      <alignment horizontal="center" vertical="top"/>
    </xf>
    <xf numFmtId="179" fontId="3" fillId="2" borderId="1" xfId="0" applyNumberFormat="1" applyFont="1" applyFill="1" applyBorder="1" applyAlignment="1">
      <alignment horizontal="justify" vertical="top"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179" fontId="2" fillId="2" borderId="4" xfId="0" applyNumberFormat="1" applyFont="1" applyFill="1" applyBorder="1" applyAlignment="1" applyProtection="1">
      <alignment vertical="top" wrapText="1"/>
    </xf>
    <xf numFmtId="179" fontId="26" fillId="2" borderId="1" xfId="0" applyNumberFormat="1" applyFont="1" applyFill="1" applyBorder="1" applyAlignment="1">
      <alignment horizontal="left" vertical="center" wrapText="1"/>
    </xf>
    <xf numFmtId="49" fontId="16"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top"/>
    </xf>
    <xf numFmtId="0" fontId="26"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1" fontId="2" fillId="2" borderId="8" xfId="0" applyNumberFormat="1" applyFont="1" applyFill="1" applyBorder="1" applyAlignment="1">
      <alignment horizontal="center" vertical="center" wrapText="1"/>
    </xf>
    <xf numFmtId="179" fontId="3" fillId="2" borderId="8"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xf>
    <xf numFmtId="0" fontId="21" fillId="2" borderId="9" xfId="0" applyFont="1" applyFill="1" applyBorder="1" applyAlignment="1">
      <alignment horizontal="left" vertical="center" wrapText="1"/>
    </xf>
    <xf numFmtId="49" fontId="11" fillId="2" borderId="8" xfId="0" applyNumberFormat="1" applyFont="1" applyFill="1" applyBorder="1" applyAlignment="1">
      <alignment horizontal="center" vertical="center"/>
    </xf>
    <xf numFmtId="0" fontId="26" fillId="2" borderId="10" xfId="0" applyFont="1" applyFill="1" applyBorder="1" applyAlignment="1">
      <alignment horizontal="left" vertical="center" wrapText="1"/>
    </xf>
    <xf numFmtId="0" fontId="21" fillId="2" borderId="0" xfId="0" applyFont="1" applyFill="1" applyBorder="1" applyAlignment="1">
      <alignment horizontal="left" vertical="center" wrapText="1"/>
    </xf>
    <xf numFmtId="49" fontId="2" fillId="2" borderId="3" xfId="0" applyNumberFormat="1" applyFont="1" applyFill="1" applyBorder="1" applyAlignment="1">
      <alignment horizontal="center" vertical="center"/>
    </xf>
    <xf numFmtId="0" fontId="26" fillId="2" borderId="11"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21" fillId="2" borderId="1" xfId="0" applyFont="1" applyFill="1" applyBorder="1" applyAlignment="1">
      <alignment horizontal="left" vertical="top" wrapText="1"/>
    </xf>
    <xf numFmtId="49" fontId="21" fillId="2" borderId="12" xfId="0" applyNumberFormat="1" applyFont="1" applyFill="1" applyBorder="1" applyAlignment="1">
      <alignment horizontal="left" vertical="center" wrapText="1"/>
    </xf>
    <xf numFmtId="179" fontId="21" fillId="2" borderId="1" xfId="0" applyNumberFormat="1"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 xfId="0" applyFont="1" applyFill="1" applyBorder="1" applyAlignment="1">
      <alignment horizontal="left" vertical="center" wrapText="1"/>
    </xf>
    <xf numFmtId="49" fontId="21" fillId="2" borderId="9" xfId="0" applyNumberFormat="1" applyFont="1" applyFill="1" applyBorder="1" applyAlignment="1">
      <alignment horizontal="left" vertical="center" wrapText="1"/>
    </xf>
    <xf numFmtId="1" fontId="21" fillId="2" borderId="8" xfId="0" applyNumberFormat="1" applyFont="1" applyFill="1" applyBorder="1" applyAlignment="1">
      <alignment horizontal="center" vertical="center" wrapText="1"/>
    </xf>
    <xf numFmtId="0" fontId="21" fillId="2" borderId="2" xfId="0" applyFont="1" applyFill="1" applyBorder="1" applyAlignment="1">
      <alignment horizontal="left" vertical="center" wrapText="1"/>
    </xf>
    <xf numFmtId="1" fontId="26" fillId="2" borderId="3" xfId="0" applyNumberFormat="1" applyFont="1" applyFill="1" applyBorder="1" applyAlignment="1">
      <alignment horizontal="center" vertical="center" wrapText="1"/>
    </xf>
    <xf numFmtId="49" fontId="21" fillId="2" borderId="13" xfId="0" applyNumberFormat="1"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2" borderId="1" xfId="0" applyNumberFormat="1" applyFont="1" applyFill="1" applyBorder="1" applyAlignment="1">
      <alignment horizontal="center" vertical="top"/>
    </xf>
    <xf numFmtId="0" fontId="21" fillId="2" borderId="1" xfId="0" applyFont="1" applyFill="1" applyBorder="1" applyAlignment="1">
      <alignment horizontal="left" wrapText="1"/>
    </xf>
    <xf numFmtId="49" fontId="3" fillId="2" borderId="8" xfId="0" applyNumberFormat="1" applyFont="1" applyFill="1" applyBorder="1" applyAlignment="1">
      <alignment horizontal="center" vertical="center" wrapText="1"/>
    </xf>
    <xf numFmtId="179" fontId="21" fillId="2" borderId="1" xfId="0" applyNumberFormat="1" applyFont="1" applyFill="1" applyBorder="1" applyAlignment="1">
      <alignment horizontal="center" vertical="center" wrapText="1"/>
    </xf>
    <xf numFmtId="49" fontId="3" fillId="2" borderId="12" xfId="0" applyNumberFormat="1" applyFont="1" applyFill="1" applyBorder="1" applyAlignment="1">
      <alignment horizontal="left" vertical="center" wrapText="1"/>
    </xf>
    <xf numFmtId="179" fontId="28" fillId="2" borderId="1"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3" fillId="2" borderId="2"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2"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1" fillId="2" borderId="8" xfId="0" applyFont="1" applyFill="1" applyBorder="1" applyAlignment="1">
      <alignment horizontal="left" vertical="center" wrapText="1"/>
    </xf>
    <xf numFmtId="0" fontId="26" fillId="2" borderId="8" xfId="0" applyFont="1" applyFill="1" applyBorder="1" applyAlignment="1">
      <alignment horizontal="left" vertical="center" wrapText="1"/>
    </xf>
    <xf numFmtId="49" fontId="2" fillId="2" borderId="8" xfId="0" applyNumberFormat="1" applyFont="1" applyFill="1" applyBorder="1" applyAlignment="1">
      <alignment horizontal="center" vertical="center" wrapText="1"/>
    </xf>
    <xf numFmtId="49" fontId="2" fillId="2" borderId="12" xfId="0" applyNumberFormat="1" applyFont="1" applyFill="1" applyBorder="1" applyAlignment="1">
      <alignment horizontal="left" vertical="center" wrapText="1"/>
    </xf>
    <xf numFmtId="1" fontId="21" fillId="2" borderId="3" xfId="0" applyNumberFormat="1" applyFont="1" applyFill="1" applyBorder="1" applyAlignment="1">
      <alignment horizontal="center" vertical="center" wrapText="1"/>
    </xf>
    <xf numFmtId="49" fontId="11" fillId="2" borderId="0" xfId="0" applyNumberFormat="1" applyFont="1" applyFill="1" applyAlignment="1">
      <alignment horizontal="center" vertical="center"/>
    </xf>
    <xf numFmtId="49" fontId="11"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0" fontId="2" fillId="2" borderId="0" xfId="0" applyFont="1" applyFill="1" applyAlignment="1" applyProtection="1">
      <alignment vertical="top" wrapText="1"/>
    </xf>
    <xf numFmtId="179" fontId="8" fillId="2" borderId="0" xfId="0" applyNumberFormat="1" applyFont="1" applyFill="1" applyBorder="1" applyAlignment="1">
      <alignment horizontal="left" vertical="top" wrapText="1"/>
    </xf>
    <xf numFmtId="179" fontId="17" fillId="2" borderId="1" xfId="0" applyNumberFormat="1" applyFont="1" applyFill="1" applyBorder="1" applyAlignment="1">
      <alignment horizontal="left" vertical="center" wrapText="1"/>
    </xf>
    <xf numFmtId="0" fontId="20" fillId="0" borderId="16" xfId="0" applyFont="1" applyBorder="1" applyAlignment="1">
      <alignment horizontal="center" vertical="center" wrapText="1"/>
    </xf>
    <xf numFmtId="0" fontId="0" fillId="2" borderId="0" xfId="0" applyFont="1" applyFill="1" applyAlignment="1">
      <alignment vertical="top" wrapText="1"/>
    </xf>
    <xf numFmtId="0" fontId="21" fillId="2" borderId="0" xfId="0" applyFont="1" applyFill="1" applyAlignment="1">
      <alignment vertical="center" wrapText="1"/>
    </xf>
    <xf numFmtId="0" fontId="2" fillId="2" borderId="0" xfId="0" applyFont="1" applyFill="1" applyAlignment="1" applyProtection="1">
      <alignment wrapText="1"/>
    </xf>
    <xf numFmtId="0" fontId="21" fillId="2" borderId="0" xfId="0" applyFont="1" applyFill="1" applyAlignment="1">
      <alignment horizontal="center" vertical="center" wrapText="1"/>
    </xf>
    <xf numFmtId="0" fontId="21"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6" fillId="2" borderId="1" xfId="0" applyFont="1" applyFill="1" applyBorder="1" applyAlignment="1">
      <alignment vertical="top" wrapText="1"/>
    </xf>
    <xf numFmtId="0" fontId="21" fillId="2" borderId="1" xfId="0" applyFont="1" applyFill="1" applyBorder="1" applyAlignment="1">
      <alignment vertical="top" wrapText="1"/>
    </xf>
    <xf numFmtId="1" fontId="26" fillId="2" borderId="1" xfId="0" applyNumberFormat="1" applyFont="1" applyFill="1" applyBorder="1" applyAlignment="1">
      <alignment horizontal="center" vertical="center"/>
    </xf>
    <xf numFmtId="0" fontId="26" fillId="2" borderId="1" xfId="0" applyFont="1" applyFill="1" applyBorder="1" applyAlignment="1">
      <alignment horizontal="left" vertical="top" wrapText="1"/>
    </xf>
    <xf numFmtId="0" fontId="26" fillId="2" borderId="1" xfId="0" applyFont="1" applyFill="1" applyBorder="1" applyAlignment="1">
      <alignment wrapText="1"/>
    </xf>
    <xf numFmtId="0" fontId="21" fillId="2" borderId="1" xfId="0" applyFont="1" applyFill="1" applyBorder="1" applyAlignment="1">
      <alignment wrapText="1"/>
    </xf>
    <xf numFmtId="0" fontId="26" fillId="2" borderId="13" xfId="0" applyFont="1" applyFill="1" applyBorder="1" applyAlignment="1">
      <alignment vertical="center" wrapText="1"/>
    </xf>
    <xf numFmtId="0" fontId="21" fillId="2" borderId="5" xfId="0" applyFont="1" applyFill="1" applyBorder="1" applyAlignment="1">
      <alignment horizontal="center" vertical="center" wrapText="1"/>
    </xf>
    <xf numFmtId="0" fontId="26" fillId="2" borderId="13" xfId="0" applyFont="1" applyFill="1" applyBorder="1" applyAlignment="1">
      <alignment horizontal="right" vertical="center" wrapText="1"/>
    </xf>
    <xf numFmtId="179" fontId="0" fillId="2" borderId="1" xfId="0" applyNumberFormat="1" applyFill="1" applyBorder="1" applyAlignment="1">
      <alignment vertical="top"/>
    </xf>
    <xf numFmtId="179" fontId="15" fillId="2" borderId="1" xfId="0" applyNumberFormat="1" applyFont="1" applyFill="1" applyBorder="1" applyAlignment="1">
      <alignment vertical="top"/>
    </xf>
    <xf numFmtId="179" fontId="12" fillId="2" borderId="1" xfId="0" applyNumberFormat="1" applyFont="1" applyFill="1" applyBorder="1" applyAlignment="1">
      <alignment vertical="top" wrapText="1"/>
    </xf>
    <xf numFmtId="0" fontId="0" fillId="2" borderId="0" xfId="0" applyFill="1"/>
    <xf numFmtId="0" fontId="26" fillId="2" borderId="1" xfId="0" applyFont="1" applyFill="1" applyBorder="1" applyAlignment="1">
      <alignment vertical="center" wrapText="1"/>
    </xf>
    <xf numFmtId="0" fontId="21" fillId="2" borderId="1" xfId="0" applyFont="1" applyFill="1" applyBorder="1" applyAlignment="1">
      <alignment vertical="center" wrapText="1"/>
    </xf>
    <xf numFmtId="0" fontId="29" fillId="2" borderId="1" xfId="0" applyFont="1" applyFill="1" applyBorder="1" applyAlignment="1">
      <alignment vertical="center" wrapText="1"/>
    </xf>
    <xf numFmtId="0" fontId="3" fillId="3" borderId="1" xfId="0" applyNumberFormat="1" applyFont="1" applyFill="1" applyBorder="1" applyAlignment="1">
      <alignment vertical="top" wrapText="1"/>
    </xf>
    <xf numFmtId="0" fontId="4" fillId="0" borderId="1" xfId="7" applyFont="1" applyFill="1" applyBorder="1" applyAlignment="1">
      <alignment vertical="center" wrapText="1"/>
    </xf>
    <xf numFmtId="49" fontId="22" fillId="0" borderId="1" xfId="7" applyNumberFormat="1" applyFont="1" applyBorder="1" applyAlignment="1">
      <alignment horizontal="left" vertical="center" wrapText="1"/>
    </xf>
    <xf numFmtId="0" fontId="22" fillId="0" borderId="1" xfId="4" applyFont="1" applyBorder="1" applyAlignment="1">
      <alignment vertical="center" wrapText="1"/>
    </xf>
    <xf numFmtId="0" fontId="4" fillId="0" borderId="2" xfId="0" applyFont="1" applyBorder="1" applyAlignment="1">
      <alignment vertical="center" wrapText="1"/>
    </xf>
    <xf numFmtId="49" fontId="4" fillId="0" borderId="1" xfId="7" applyNumberFormat="1" applyFont="1" applyBorder="1" applyAlignment="1">
      <alignment horizontal="left" vertical="center" wrapText="1"/>
    </xf>
    <xf numFmtId="0" fontId="22" fillId="0" borderId="1" xfId="1" applyFont="1" applyBorder="1" applyAlignment="1">
      <alignment vertical="center" wrapText="1"/>
    </xf>
    <xf numFmtId="0" fontId="23" fillId="0" borderId="1" xfId="0" applyFont="1" applyBorder="1" applyAlignment="1">
      <alignment vertical="center" wrapText="1"/>
    </xf>
    <xf numFmtId="0" fontId="4" fillId="0" borderId="1" xfId="1" applyFont="1" applyFill="1" applyBorder="1" applyAlignment="1">
      <alignment vertical="center" wrapText="1"/>
    </xf>
    <xf numFmtId="0" fontId="22" fillId="0" borderId="1" xfId="7" applyFont="1" applyBorder="1" applyAlignment="1">
      <alignment vertical="center" wrapText="1"/>
    </xf>
    <xf numFmtId="0" fontId="4" fillId="0" borderId="1" xfId="7" applyFont="1" applyBorder="1" applyAlignment="1">
      <alignment vertical="center" wrapText="1"/>
    </xf>
    <xf numFmtId="0" fontId="4" fillId="0" borderId="1" xfId="2" applyFont="1" applyBorder="1" applyAlignment="1">
      <alignment vertical="center" wrapText="1"/>
    </xf>
    <xf numFmtId="0" fontId="22" fillId="0" borderId="1" xfId="5" applyFont="1" applyBorder="1" applyAlignment="1">
      <alignment vertical="center" wrapText="1"/>
    </xf>
    <xf numFmtId="0" fontId="4" fillId="0" borderId="1" xfId="5" applyFont="1" applyBorder="1" applyAlignment="1">
      <alignment vertical="center"/>
    </xf>
    <xf numFmtId="0" fontId="22" fillId="0" borderId="1" xfId="5" applyFont="1" applyBorder="1" applyAlignment="1">
      <alignment vertical="center"/>
    </xf>
    <xf numFmtId="0" fontId="4" fillId="0" borderId="1" xfId="5" applyFont="1" applyBorder="1" applyAlignment="1">
      <alignment vertical="center" wrapText="1"/>
    </xf>
    <xf numFmtId="0" fontId="4" fillId="0" borderId="1" xfId="1" applyFont="1" applyBorder="1" applyAlignment="1">
      <alignment vertical="center" wrapText="1"/>
    </xf>
    <xf numFmtId="0" fontId="22" fillId="0" borderId="1" xfId="7" applyFont="1" applyBorder="1" applyAlignment="1">
      <alignment horizontal="left" vertical="center" wrapText="1"/>
    </xf>
    <xf numFmtId="0" fontId="24" fillId="0" borderId="1" xfId="7" applyFont="1" applyBorder="1" applyAlignment="1">
      <alignment vertical="center" wrapText="1"/>
    </xf>
    <xf numFmtId="0" fontId="22" fillId="0" borderId="1" xfId="1" applyFont="1" applyFill="1" applyBorder="1" applyAlignment="1">
      <alignment vertical="center" wrapText="1"/>
    </xf>
    <xf numFmtId="0" fontId="23" fillId="0" borderId="1" xfId="0" applyFont="1" applyFill="1" applyBorder="1" applyAlignment="1">
      <alignment vertical="center"/>
    </xf>
    <xf numFmtId="0" fontId="4" fillId="0" borderId="1" xfId="7" applyNumberFormat="1" applyFont="1" applyFill="1" applyBorder="1" applyAlignment="1">
      <alignment vertical="center" wrapText="1"/>
    </xf>
    <xf numFmtId="0" fontId="2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2" fillId="0" borderId="1" xfId="3" applyFont="1" applyBorder="1" applyAlignment="1">
      <alignment vertical="center" wrapText="1"/>
    </xf>
    <xf numFmtId="0" fontId="22" fillId="0" borderId="2" xfId="0" applyFont="1" applyBorder="1" applyAlignment="1">
      <alignment horizontal="center" vertical="center"/>
    </xf>
    <xf numFmtId="0" fontId="22" fillId="0" borderId="2" xfId="0" applyFont="1" applyBorder="1" applyAlignment="1">
      <alignment vertical="center" wrapText="1"/>
    </xf>
    <xf numFmtId="179" fontId="2" fillId="2" borderId="0" xfId="0" applyNumberFormat="1" applyFont="1" applyFill="1" applyAlignment="1">
      <alignment horizontal="right" vertical="top"/>
    </xf>
    <xf numFmtId="179" fontId="3" fillId="2" borderId="1" xfId="0" applyNumberFormat="1" applyFont="1" applyFill="1" applyBorder="1" applyAlignment="1">
      <alignment vertical="center" wrapText="1"/>
    </xf>
    <xf numFmtId="179" fontId="3" fillId="2" borderId="1" xfId="0" applyNumberFormat="1" applyFont="1" applyFill="1" applyBorder="1" applyAlignment="1" applyProtection="1">
      <alignment vertical="center" wrapText="1"/>
    </xf>
    <xf numFmtId="179" fontId="2" fillId="2" borderId="1" xfId="0" applyNumberFormat="1" applyFont="1" applyFill="1" applyBorder="1" applyAlignment="1" applyProtection="1">
      <alignment vertical="center"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179" fontId="2" fillId="2" borderId="4" xfId="0" applyNumberFormat="1" applyFont="1" applyFill="1" applyBorder="1" applyAlignment="1" applyProtection="1">
      <alignment vertical="center" wrapText="1"/>
    </xf>
    <xf numFmtId="179" fontId="3" fillId="2" borderId="1" xfId="0" applyNumberFormat="1" applyFont="1" applyFill="1" applyBorder="1" applyAlignment="1">
      <alignment vertical="center"/>
    </xf>
    <xf numFmtId="0" fontId="3" fillId="2" borderId="1" xfId="0" applyNumberFormat="1" applyFont="1" applyFill="1" applyBorder="1" applyAlignment="1">
      <alignment vertical="center" wrapText="1"/>
    </xf>
    <xf numFmtId="0" fontId="2" fillId="3" borderId="1" xfId="0" applyNumberFormat="1" applyFont="1" applyFill="1" applyBorder="1" applyAlignment="1">
      <alignment vertical="center" wrapText="1"/>
    </xf>
    <xf numFmtId="0" fontId="3" fillId="3" borderId="1" xfId="0" applyNumberFormat="1" applyFont="1" applyFill="1" applyBorder="1" applyAlignment="1">
      <alignment vertical="center" wrapText="1"/>
    </xf>
    <xf numFmtId="179" fontId="3" fillId="2" borderId="4" xfId="0" applyNumberFormat="1" applyFont="1" applyFill="1" applyBorder="1" applyAlignment="1" applyProtection="1">
      <alignment vertical="center" wrapText="1"/>
    </xf>
    <xf numFmtId="0" fontId="21" fillId="2" borderId="4" xfId="0" applyFont="1" applyFill="1" applyBorder="1" applyAlignment="1">
      <alignment horizontal="left" vertical="center" wrapText="1"/>
    </xf>
    <xf numFmtId="0" fontId="3" fillId="2" borderId="16" xfId="0" applyFont="1" applyFill="1" applyBorder="1" applyAlignment="1" applyProtection="1">
      <alignment horizontal="center" vertical="center"/>
    </xf>
    <xf numFmtId="0" fontId="20" fillId="2" borderId="5" xfId="0" applyFont="1" applyFill="1" applyBorder="1" applyAlignment="1" applyProtection="1">
      <alignment horizontal="center" vertical="center"/>
    </xf>
    <xf numFmtId="179" fontId="3" fillId="2" borderId="1" xfId="0" applyNumberFormat="1" applyFont="1" applyFill="1" applyBorder="1" applyAlignment="1">
      <alignment horizontal="justify" vertical="center" wrapText="1"/>
    </xf>
    <xf numFmtId="0" fontId="20" fillId="2" borderId="16"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179" fontId="20" fillId="2" borderId="16" xfId="0" applyNumberFormat="1" applyFont="1" applyFill="1" applyBorder="1" applyAlignment="1" applyProtection="1">
      <alignment horizontal="center" vertical="center" wrapText="1"/>
    </xf>
    <xf numFmtId="179" fontId="3" fillId="2" borderId="2" xfId="0" applyNumberFormat="1" applyFont="1" applyFill="1" applyBorder="1" applyAlignment="1" applyProtection="1">
      <alignment vertical="center" wrapText="1"/>
    </xf>
    <xf numFmtId="0" fontId="26" fillId="2" borderId="4" xfId="0" applyFont="1" applyFill="1" applyBorder="1" applyAlignment="1">
      <alignment vertical="center" wrapText="1"/>
    </xf>
    <xf numFmtId="179" fontId="3" fillId="2" borderId="9" xfId="0" applyNumberFormat="1" applyFont="1" applyFill="1" applyBorder="1" applyAlignment="1" applyProtection="1">
      <alignment vertical="center" wrapText="1"/>
    </xf>
    <xf numFmtId="0" fontId="26" fillId="2" borderId="2" xfId="0" applyFont="1" applyFill="1" applyBorder="1" applyAlignment="1">
      <alignment vertical="center" wrapText="1"/>
    </xf>
    <xf numFmtId="179" fontId="2" fillId="2" borderId="18" xfId="0" applyNumberFormat="1" applyFont="1" applyFill="1" applyBorder="1" applyAlignment="1" applyProtection="1">
      <alignment vertical="center" wrapText="1"/>
    </xf>
    <xf numFmtId="0" fontId="21" fillId="2" borderId="15" xfId="0" applyFont="1" applyFill="1" applyBorder="1" applyAlignment="1">
      <alignment horizontal="left" vertical="center" wrapText="1"/>
    </xf>
    <xf numFmtId="0" fontId="21" fillId="2" borderId="2" xfId="0" applyFont="1" applyFill="1" applyBorder="1" applyAlignment="1">
      <alignment vertical="center" wrapText="1"/>
    </xf>
    <xf numFmtId="179" fontId="3" fillId="2" borderId="8" xfId="0" applyNumberFormat="1" applyFont="1" applyFill="1" applyBorder="1" applyAlignment="1" applyProtection="1">
      <alignment vertical="center" wrapText="1"/>
    </xf>
    <xf numFmtId="179" fontId="2" fillId="2" borderId="3" xfId="0" applyNumberFormat="1" applyFont="1" applyFill="1" applyBorder="1" applyAlignment="1" applyProtection="1">
      <alignment vertical="center" wrapText="1"/>
    </xf>
    <xf numFmtId="0" fontId="21" fillId="2" borderId="19" xfId="0" applyFont="1" applyFill="1" applyBorder="1" applyAlignment="1">
      <alignment horizontal="left" vertical="center" wrapText="1"/>
    </xf>
    <xf numFmtId="179" fontId="3" fillId="2" borderId="20" xfId="0" applyNumberFormat="1" applyFont="1" applyFill="1" applyBorder="1" applyAlignment="1" applyProtection="1">
      <alignment vertical="center" wrapText="1"/>
    </xf>
    <xf numFmtId="0" fontId="21" fillId="2" borderId="4" xfId="0" applyFont="1" applyFill="1" applyBorder="1" applyAlignment="1">
      <alignment vertical="center" wrapText="1"/>
    </xf>
    <xf numFmtId="0" fontId="21" fillId="2" borderId="9" xfId="0" applyFont="1" applyFill="1" applyBorder="1" applyAlignment="1">
      <alignment vertical="center" wrapText="1"/>
    </xf>
    <xf numFmtId="0" fontId="21" fillId="2" borderId="21"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6" fillId="2" borderId="9" xfId="0" applyFont="1" applyFill="1" applyBorder="1" applyAlignment="1">
      <alignment vertical="center" wrapText="1"/>
    </xf>
    <xf numFmtId="179" fontId="3" fillId="2" borderId="3" xfId="0" applyNumberFormat="1" applyFont="1" applyFill="1" applyBorder="1" applyAlignment="1" applyProtection="1">
      <alignment vertical="center" wrapText="1"/>
    </xf>
    <xf numFmtId="0" fontId="21" fillId="2" borderId="10" xfId="0" applyFont="1" applyFill="1" applyBorder="1" applyAlignment="1">
      <alignment horizontal="left" vertical="center" wrapText="1"/>
    </xf>
    <xf numFmtId="0" fontId="5" fillId="0" borderId="1" xfId="0" applyFont="1" applyBorder="1" applyAlignment="1">
      <alignment vertical="center" wrapText="1"/>
    </xf>
    <xf numFmtId="0" fontId="27" fillId="0" borderId="1" xfId="0" applyFont="1" applyBorder="1" applyAlignment="1">
      <alignment vertical="center" wrapText="1"/>
    </xf>
    <xf numFmtId="179" fontId="2" fillId="2" borderId="0" xfId="0" applyNumberFormat="1" applyFont="1" applyFill="1" applyBorder="1" applyAlignment="1">
      <alignment horizontal="justify" vertical="center" wrapText="1"/>
    </xf>
    <xf numFmtId="0" fontId="0" fillId="0" borderId="0" xfId="0" applyAlignment="1">
      <alignment vertical="center"/>
    </xf>
    <xf numFmtId="179" fontId="3" fillId="2" borderId="1" xfId="0" applyNumberFormat="1" applyFont="1" applyFill="1" applyBorder="1" applyAlignment="1">
      <alignment horizontal="center" vertical="center" wrapText="1"/>
    </xf>
    <xf numFmtId="4" fontId="5" fillId="2" borderId="1" xfId="0" applyNumberFormat="1" applyFont="1" applyFill="1" applyBorder="1" applyAlignment="1">
      <alignment vertical="center" wrapText="1"/>
    </xf>
    <xf numFmtId="4" fontId="27" fillId="2" borderId="1" xfId="0" applyNumberFormat="1" applyFont="1" applyFill="1" applyBorder="1" applyAlignment="1">
      <alignment vertical="center" wrapText="1"/>
    </xf>
    <xf numFmtId="4" fontId="3" fillId="2" borderId="1" xfId="0" applyNumberFormat="1" applyFont="1" applyFill="1" applyBorder="1" applyAlignment="1">
      <alignment vertical="center" wrapText="1"/>
    </xf>
    <xf numFmtId="4" fontId="2" fillId="2" borderId="1" xfId="0" applyNumberFormat="1" applyFont="1" applyFill="1" applyBorder="1" applyAlignment="1">
      <alignment vertical="center" wrapText="1"/>
    </xf>
    <xf numFmtId="4" fontId="2" fillId="2" borderId="1" xfId="0" applyNumberFormat="1" applyFont="1" applyFill="1" applyBorder="1" applyAlignment="1" applyProtection="1">
      <alignment vertical="center" wrapText="1"/>
    </xf>
    <xf numFmtId="4" fontId="3" fillId="2" borderId="1" xfId="0" applyNumberFormat="1" applyFont="1" applyFill="1" applyBorder="1" applyAlignment="1">
      <alignment horizontal="right" vertical="center" wrapText="1"/>
    </xf>
    <xf numFmtId="4" fontId="3" fillId="2" borderId="1" xfId="0" applyNumberFormat="1" applyFont="1" applyFill="1" applyBorder="1" applyAlignment="1" applyProtection="1">
      <alignment horizontal="right" vertical="center" wrapText="1"/>
    </xf>
    <xf numFmtId="4" fontId="2" fillId="2" borderId="1" xfId="0" applyNumberFormat="1" applyFont="1" applyFill="1" applyBorder="1" applyAlignment="1" applyProtection="1">
      <alignment horizontal="right" vertical="center" wrapText="1"/>
    </xf>
    <xf numFmtId="4" fontId="2" fillId="2" borderId="1" xfId="0" applyNumberFormat="1" applyFont="1" applyFill="1" applyBorder="1" applyAlignment="1">
      <alignment horizontal="right" vertical="center" wrapText="1"/>
    </xf>
    <xf numFmtId="4" fontId="3" fillId="2" borderId="1" xfId="0" applyNumberFormat="1" applyFont="1" applyFill="1" applyBorder="1" applyAlignment="1">
      <alignment horizontal="right" vertical="center"/>
    </xf>
    <xf numFmtId="4" fontId="2" fillId="2" borderId="1" xfId="0" applyNumberFormat="1" applyFont="1" applyFill="1" applyBorder="1" applyAlignment="1">
      <alignment horizontal="right" vertical="center"/>
    </xf>
    <xf numFmtId="4" fontId="3" fillId="2" borderId="8" xfId="0" applyNumberFormat="1" applyFont="1" applyFill="1" applyBorder="1" applyAlignment="1">
      <alignment horizontal="right" vertical="center" wrapText="1"/>
    </xf>
    <xf numFmtId="4" fontId="2" fillId="2" borderId="3" xfId="0" applyNumberFormat="1" applyFont="1" applyFill="1" applyBorder="1" applyAlignment="1">
      <alignment horizontal="right" vertical="center" wrapText="1"/>
    </xf>
    <xf numFmtId="4" fontId="3" fillId="2" borderId="3" xfId="0" applyNumberFormat="1" applyFont="1" applyFill="1" applyBorder="1" applyAlignment="1">
      <alignment horizontal="right" vertical="center" wrapText="1"/>
    </xf>
    <xf numFmtId="0" fontId="22" fillId="0" borderId="1" xfId="1" applyFont="1" applyBorder="1" applyAlignment="1">
      <alignment vertical="top" wrapText="1"/>
    </xf>
    <xf numFmtId="0" fontId="4" fillId="0" borderId="1" xfId="1" applyFont="1" applyBorder="1" applyAlignment="1">
      <alignment vertical="top" wrapText="1"/>
    </xf>
    <xf numFmtId="179" fontId="3" fillId="2" borderId="1" xfId="0" applyNumberFormat="1" applyFont="1" applyFill="1" applyBorder="1" applyAlignment="1">
      <alignment horizontal="center" vertical="center" wrapText="1"/>
    </xf>
    <xf numFmtId="4" fontId="2" fillId="2" borderId="8" xfId="0" applyNumberFormat="1" applyFont="1" applyFill="1" applyBorder="1" applyAlignment="1">
      <alignment horizontal="right" vertical="center" wrapText="1"/>
    </xf>
    <xf numFmtId="0" fontId="2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179" fontId="3" fillId="2" borderId="1" xfId="0" applyNumberFormat="1"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179" fontId="0" fillId="0" borderId="0" xfId="0" applyNumberFormat="1" applyFont="1" applyFill="1" applyAlignment="1">
      <alignment vertical="top"/>
    </xf>
    <xf numFmtId="0" fontId="0" fillId="0" borderId="0" xfId="0" applyFill="1"/>
    <xf numFmtId="1" fontId="2" fillId="0" borderId="1" xfId="0" applyNumberFormat="1" applyFont="1" applyFill="1" applyBorder="1" applyAlignment="1">
      <alignment horizontal="center" vertical="top" wrapText="1"/>
    </xf>
    <xf numFmtId="4" fontId="17" fillId="0" borderId="1" xfId="0" applyNumberFormat="1" applyFont="1" applyFill="1" applyBorder="1" applyAlignment="1">
      <alignment horizontal="right" vertical="center"/>
    </xf>
    <xf numFmtId="4" fontId="2" fillId="0" borderId="1" xfId="0" applyNumberFormat="1" applyFont="1" applyFill="1" applyBorder="1" applyAlignment="1" applyProtection="1">
      <alignment horizontal="right" vertical="center" wrapText="1"/>
    </xf>
    <xf numFmtId="4" fontId="7" fillId="0" borderId="1" xfId="0" applyNumberFormat="1" applyFont="1" applyFill="1" applyBorder="1" applyAlignment="1">
      <alignment horizontal="right" vertical="center"/>
    </xf>
    <xf numFmtId="179" fontId="3" fillId="2"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179" fontId="3" fillId="2" borderId="1"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xf>
    <xf numFmtId="49" fontId="11" fillId="2" borderId="5" xfId="0" applyNumberFormat="1" applyFont="1" applyFill="1" applyBorder="1" applyAlignment="1">
      <alignment horizontal="center" vertical="center"/>
    </xf>
    <xf numFmtId="179" fontId="2" fillId="0" borderId="1" xfId="0" applyNumberFormat="1" applyFont="1" applyFill="1" applyBorder="1" applyAlignment="1" applyProtection="1">
      <alignment vertical="center" wrapText="1"/>
    </xf>
    <xf numFmtId="179" fontId="2" fillId="0" borderId="1" xfId="0" quotePrefix="1"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79" fontId="3" fillId="0" borderId="1" xfId="0" applyNumberFormat="1" applyFont="1" applyFill="1" applyBorder="1" applyAlignment="1" applyProtection="1">
      <alignment vertical="center" wrapText="1"/>
    </xf>
    <xf numFmtId="179" fontId="3" fillId="0" borderId="1" xfId="0" quotePrefix="1"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21" fillId="2" borderId="8" xfId="0" applyNumberFormat="1" applyFont="1" applyFill="1" applyBorder="1" applyAlignment="1">
      <alignment horizontal="left"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xf>
    <xf numFmtId="4" fontId="22" fillId="0" borderId="1" xfId="0" applyNumberFormat="1" applyFont="1" applyFill="1" applyBorder="1" applyAlignment="1">
      <alignment horizontal="right" vertical="center" wrapText="1"/>
    </xf>
    <xf numFmtId="1" fontId="2" fillId="2" borderId="3" xfId="0" applyNumberFormat="1" applyFont="1" applyFill="1" applyBorder="1" applyAlignment="1">
      <alignment horizontal="center" vertical="center" wrapText="1"/>
    </xf>
    <xf numFmtId="0" fontId="33" fillId="0" borderId="1" xfId="0" applyFont="1" applyBorder="1" applyAlignment="1">
      <alignment horizontal="left" vertical="center" wrapText="1"/>
    </xf>
    <xf numFmtId="4" fontId="4" fillId="0" borderId="1" xfId="0" applyNumberFormat="1" applyFont="1" applyFill="1" applyBorder="1" applyAlignment="1">
      <alignment horizontal="right" vertical="center" wrapText="1"/>
    </xf>
    <xf numFmtId="0" fontId="3" fillId="0" borderId="1" xfId="0" applyFont="1" applyFill="1" applyBorder="1" applyAlignment="1">
      <alignment vertical="top" wrapText="1"/>
    </xf>
    <xf numFmtId="179" fontId="2" fillId="0" borderId="0" xfId="0" applyNumberFormat="1" applyFont="1" applyFill="1" applyAlignment="1">
      <alignment horizontal="right" vertical="top"/>
    </xf>
    <xf numFmtId="179"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4" fontId="23" fillId="0" borderId="1" xfId="7" applyNumberFormat="1" applyFont="1" applyFill="1" applyBorder="1" applyAlignment="1">
      <alignment horizontal="right" vertical="center" wrapText="1"/>
    </xf>
    <xf numFmtId="4" fontId="25" fillId="0" borderId="1" xfId="0" applyNumberFormat="1" applyFont="1" applyFill="1" applyBorder="1" applyAlignment="1">
      <alignment horizontal="right" vertical="center"/>
    </xf>
    <xf numFmtId="4" fontId="23" fillId="0" borderId="1" xfId="0" applyNumberFormat="1" applyFont="1" applyFill="1" applyBorder="1" applyAlignment="1">
      <alignment horizontal="right" vertical="center" wrapText="1"/>
    </xf>
    <xf numFmtId="4" fontId="25" fillId="0" borderId="1" xfId="0" applyNumberFormat="1" applyFont="1" applyFill="1" applyBorder="1" applyAlignment="1">
      <alignment horizontal="right" vertical="center" wrapText="1"/>
    </xf>
    <xf numFmtId="4" fontId="25" fillId="0" borderId="1" xfId="0" applyNumberFormat="1" applyFont="1" applyFill="1" applyBorder="1"/>
    <xf numFmtId="4" fontId="25" fillId="0" borderId="1" xfId="0" applyNumberFormat="1" applyFont="1" applyFill="1" applyBorder="1" applyAlignment="1">
      <alignment vertical="center"/>
    </xf>
    <xf numFmtId="4" fontId="23" fillId="0" borderId="1" xfId="7" applyNumberFormat="1" applyFont="1" applyFill="1" applyBorder="1" applyAlignment="1">
      <alignment vertical="center" wrapText="1"/>
    </xf>
    <xf numFmtId="179" fontId="0" fillId="0" borderId="0" xfId="0" applyNumberFormat="1" applyFont="1" applyFill="1" applyAlignment="1">
      <alignment horizontal="right" vertical="top"/>
    </xf>
    <xf numFmtId="1" fontId="2" fillId="0" borderId="1" xfId="0" applyNumberFormat="1" applyFont="1" applyFill="1" applyBorder="1" applyAlignment="1">
      <alignment horizontal="center" vertical="center" wrapText="1"/>
    </xf>
    <xf numFmtId="0" fontId="3" fillId="4" borderId="23" xfId="0" applyNumberFormat="1" applyFont="1" applyFill="1" applyBorder="1" applyAlignment="1">
      <alignment vertical="top" wrapText="1"/>
    </xf>
    <xf numFmtId="179" fontId="3" fillId="2" borderId="1" xfId="0" applyNumberFormat="1" applyFont="1" applyFill="1" applyBorder="1" applyAlignment="1">
      <alignment horizontal="center" vertical="center" wrapText="1"/>
    </xf>
    <xf numFmtId="0" fontId="22" fillId="0" borderId="1" xfId="0" applyFont="1" applyBorder="1" applyAlignment="1">
      <alignment vertical="center" wrapText="1"/>
    </xf>
    <xf numFmtId="0" fontId="4" fillId="0" borderId="1" xfId="0" applyFont="1" applyBorder="1" applyAlignment="1">
      <alignment vertical="center" wrapText="1"/>
    </xf>
    <xf numFmtId="0" fontId="4" fillId="0" borderId="1" xfId="1" applyNumberFormat="1" applyFont="1" applyFill="1" applyBorder="1" applyAlignment="1">
      <alignment vertical="center" wrapText="1"/>
    </xf>
    <xf numFmtId="0" fontId="22" fillId="0" borderId="1" xfId="0" applyFont="1" applyFill="1" applyBorder="1" applyAlignment="1">
      <alignment vertical="center" wrapText="1"/>
    </xf>
    <xf numFmtId="0" fontId="23" fillId="0" borderId="1" xfId="0" applyFont="1" applyBorder="1" applyAlignment="1">
      <alignment wrapText="1"/>
    </xf>
    <xf numFmtId="0" fontId="25" fillId="0" borderId="1" xfId="0" applyFont="1" applyBorder="1" applyAlignment="1">
      <alignment wrapText="1"/>
    </xf>
    <xf numFmtId="4" fontId="3" fillId="0" borderId="1" xfId="0" applyNumberFormat="1" applyFont="1" applyFill="1" applyBorder="1" applyAlignment="1">
      <alignment horizontal="right" vertical="center" wrapText="1"/>
    </xf>
    <xf numFmtId="4" fontId="3" fillId="0"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horizontal="right" vertical="center" wrapText="1"/>
    </xf>
    <xf numFmtId="4" fontId="3" fillId="0" borderId="1" xfId="0" applyNumberFormat="1" applyFont="1" applyFill="1" applyBorder="1" applyAlignment="1">
      <alignment vertical="top"/>
    </xf>
    <xf numFmtId="4" fontId="3" fillId="0" borderId="1" xfId="0" applyNumberFormat="1" applyFont="1" applyFill="1" applyBorder="1" applyAlignment="1">
      <alignment vertical="top" wrapText="1"/>
    </xf>
    <xf numFmtId="4" fontId="3" fillId="0" borderId="1" xfId="0" applyNumberFormat="1" applyFont="1" applyFill="1" applyBorder="1" applyAlignment="1">
      <alignment vertical="center" wrapText="1"/>
    </xf>
    <xf numFmtId="0" fontId="22" fillId="0" borderId="1" xfId="0" applyFont="1" applyBorder="1" applyAlignment="1">
      <alignment wrapText="1"/>
    </xf>
    <xf numFmtId="0" fontId="4" fillId="0" borderId="1" xfId="0" applyFont="1" applyBorder="1" applyAlignment="1">
      <alignment wrapText="1"/>
    </xf>
    <xf numFmtId="0"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2" fillId="0" borderId="1" xfId="0" applyFont="1" applyBorder="1" applyAlignment="1">
      <alignment horizontal="left" vertical="top" wrapText="1"/>
    </xf>
    <xf numFmtId="0" fontId="4" fillId="0" borderId="1" xfId="0" applyFont="1" applyBorder="1" applyAlignment="1">
      <alignment horizontal="left" vertical="top" wrapText="1"/>
    </xf>
    <xf numFmtId="0" fontId="22" fillId="0" borderId="1" xfId="7" applyFont="1" applyFill="1" applyBorder="1" applyAlignment="1">
      <alignment vertical="center" wrapText="1"/>
    </xf>
    <xf numFmtId="0" fontId="2" fillId="0" borderId="1" xfId="0" applyFont="1" applyFill="1" applyBorder="1" applyAlignment="1">
      <alignment vertical="top" wrapText="1"/>
    </xf>
    <xf numFmtId="179" fontId="3"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2" fillId="0" borderId="1" xfId="0" applyFont="1" applyBorder="1" applyAlignment="1">
      <alignment horizontal="left" vertical="center" wrapText="1"/>
    </xf>
    <xf numFmtId="0" fontId="4" fillId="0" borderId="1" xfId="0" applyFont="1" applyBorder="1" applyAlignment="1">
      <alignment horizontal="left" vertical="center" wrapText="1"/>
    </xf>
    <xf numFmtId="179" fontId="3" fillId="2" borderId="1" xfId="0" applyNumberFormat="1" applyFont="1" applyFill="1" applyBorder="1" applyAlignment="1">
      <alignment horizontal="center" vertical="center" wrapText="1"/>
    </xf>
    <xf numFmtId="179" fontId="3" fillId="0" borderId="1" xfId="0" applyNumberFormat="1" applyFont="1" applyFill="1" applyBorder="1" applyAlignment="1">
      <alignment horizontal="left" vertical="center" wrapText="1"/>
    </xf>
    <xf numFmtId="1" fontId="3"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left" vertical="center" wrapText="1"/>
    </xf>
    <xf numFmtId="179" fontId="21" fillId="0" borderId="1" xfId="0" applyNumberFormat="1" applyFont="1" applyFill="1" applyBorder="1" applyAlignment="1">
      <alignment horizontal="left" vertical="center" wrapText="1"/>
    </xf>
    <xf numFmtId="1" fontId="21" fillId="0" borderId="1" xfId="0" applyNumberFormat="1" applyFont="1" applyFill="1" applyBorder="1" applyAlignment="1">
      <alignment horizontal="center" vertical="center" wrapText="1"/>
    </xf>
    <xf numFmtId="179" fontId="26" fillId="0" borderId="1" xfId="0" applyNumberFormat="1" applyFont="1" applyFill="1" applyBorder="1" applyAlignment="1">
      <alignment horizontal="left" vertical="center" wrapText="1"/>
    </xf>
    <xf numFmtId="1" fontId="26"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179" fontId="3" fillId="0" borderId="1" xfId="0" applyNumberFormat="1" applyFont="1" applyFill="1" applyBorder="1" applyAlignment="1" applyProtection="1">
      <alignment vertical="top" wrapText="1"/>
    </xf>
    <xf numFmtId="179" fontId="2" fillId="0" borderId="1" xfId="0" applyNumberFormat="1" applyFont="1" applyFill="1" applyBorder="1" applyAlignment="1" applyProtection="1">
      <alignment vertical="top" wrapText="1"/>
    </xf>
    <xf numFmtId="0" fontId="2" fillId="0" borderId="1" xfId="0" applyNumberFormat="1" applyFont="1" applyFill="1" applyBorder="1" applyAlignment="1">
      <alignment vertical="center" wrapText="1"/>
    </xf>
    <xf numFmtId="179" fontId="3" fillId="2" borderId="3" xfId="0" applyNumberFormat="1" applyFont="1" applyFill="1" applyBorder="1" applyAlignment="1" applyProtection="1">
      <alignment vertical="top" wrapText="1"/>
    </xf>
    <xf numFmtId="0" fontId="3" fillId="2" borderId="11"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2" fillId="2" borderId="3" xfId="0" applyFont="1" applyFill="1" applyBorder="1" applyAlignment="1">
      <alignment horizontal="center" vertical="center" wrapText="1"/>
    </xf>
    <xf numFmtId="179" fontId="3"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49" fontId="3" fillId="2" borderId="5" xfId="0" applyNumberFormat="1" applyFont="1" applyFill="1" applyBorder="1" applyAlignment="1">
      <alignment horizontal="left" vertical="center"/>
    </xf>
    <xf numFmtId="49" fontId="11" fillId="2" borderId="3" xfId="0" applyNumberFormat="1" applyFont="1" applyFill="1" applyBorder="1" applyAlignment="1">
      <alignment horizontal="center" vertical="center"/>
    </xf>
    <xf numFmtId="4" fontId="2" fillId="2" borderId="1" xfId="0" applyNumberFormat="1" applyFont="1" applyFill="1" applyBorder="1"/>
    <xf numFmtId="4" fontId="3" fillId="2" borderId="1" xfId="0" applyNumberFormat="1" applyFont="1" applyFill="1" applyBorder="1"/>
    <xf numFmtId="179" fontId="3" fillId="2" borderId="1" xfId="0" applyNumberFormat="1" applyFont="1" applyFill="1" applyBorder="1" applyAlignment="1">
      <alignment horizontal="center" vertical="center" wrapText="1"/>
    </xf>
    <xf numFmtId="179" fontId="3" fillId="0" borderId="4" xfId="0" applyNumberFormat="1" applyFont="1" applyFill="1" applyBorder="1" applyAlignment="1" applyProtection="1">
      <alignment vertical="top" wrapText="1"/>
    </xf>
    <xf numFmtId="49" fontId="3" fillId="0" borderId="1" xfId="0" applyNumberFormat="1" applyFont="1" applyFill="1" applyBorder="1" applyAlignment="1">
      <alignment horizontal="left" vertical="center" wrapText="1"/>
    </xf>
    <xf numFmtId="0" fontId="3" fillId="0" borderId="4" xfId="0" applyNumberFormat="1" applyFont="1" applyFill="1" applyBorder="1" applyAlignment="1">
      <alignment vertical="top" wrapText="1"/>
    </xf>
    <xf numFmtId="0" fontId="2" fillId="0" borderId="1" xfId="0" applyNumberFormat="1" applyFont="1" applyFill="1" applyBorder="1" applyAlignment="1">
      <alignment vertical="top" wrapText="1"/>
    </xf>
    <xf numFmtId="49" fontId="2" fillId="0" borderId="1" xfId="0" applyNumberFormat="1" applyFont="1" applyFill="1" applyBorder="1" applyAlignment="1">
      <alignment horizontal="left" vertical="center" wrapText="1"/>
    </xf>
    <xf numFmtId="0" fontId="0" fillId="5" borderId="0" xfId="0" applyFill="1"/>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left" vertical="center" wrapText="1"/>
    </xf>
    <xf numFmtId="0" fontId="3" fillId="0" borderId="23" xfId="0" applyNumberFormat="1" applyFont="1" applyFill="1" applyBorder="1" applyAlignment="1">
      <alignment vertical="top" wrapText="1"/>
    </xf>
    <xf numFmtId="179" fontId="3" fillId="2" borderId="1" xfId="0" applyNumberFormat="1" applyFont="1" applyFill="1" applyBorder="1" applyAlignment="1">
      <alignment horizontal="center" vertical="center" wrapText="1"/>
    </xf>
    <xf numFmtId="0" fontId="22" fillId="0" borderId="1" xfId="1" applyFont="1" applyFill="1" applyBorder="1" applyAlignment="1">
      <alignment vertical="top" wrapText="1"/>
    </xf>
    <xf numFmtId="0" fontId="4" fillId="0" borderId="1" xfId="1" applyFont="1" applyFill="1" applyBorder="1" applyAlignment="1">
      <alignment vertical="top" wrapText="1"/>
    </xf>
    <xf numFmtId="179" fontId="3" fillId="2" borderId="5" xfId="0" applyNumberFormat="1" applyFont="1" applyFill="1" applyBorder="1" applyAlignment="1">
      <alignment horizontal="center" vertical="center" wrapText="1"/>
    </xf>
    <xf numFmtId="0" fontId="21" fillId="0" borderId="1" xfId="0" applyFont="1" applyFill="1" applyBorder="1" applyAlignment="1">
      <alignment horizontal="left" wrapText="1"/>
    </xf>
    <xf numFmtId="179" fontId="2" fillId="2" borderId="0" xfId="0" applyNumberFormat="1" applyFont="1" applyFill="1" applyAlignment="1">
      <alignment horizontal="right" vertical="top"/>
    </xf>
    <xf numFmtId="179" fontId="8" fillId="0" borderId="0" xfId="0" applyNumberFormat="1" applyFont="1" applyFill="1" applyBorder="1" applyAlignment="1">
      <alignment horizontal="center" vertical="top" wrapText="1"/>
    </xf>
    <xf numFmtId="179" fontId="3" fillId="2" borderId="1" xfId="0" applyNumberFormat="1" applyFont="1" applyFill="1" applyBorder="1" applyAlignment="1">
      <alignment horizontal="center" vertical="center" wrapText="1"/>
    </xf>
    <xf numFmtId="0" fontId="12" fillId="0" borderId="0" xfId="0" applyFont="1" applyAlignment="1">
      <alignment horizontal="right" vertical="center" wrapText="1"/>
    </xf>
    <xf numFmtId="0" fontId="5" fillId="0" borderId="0" xfId="0" applyFont="1" applyAlignment="1">
      <alignment horizontal="center" vertical="center" wrapText="1"/>
    </xf>
    <xf numFmtId="179" fontId="2" fillId="2" borderId="0" xfId="0" applyNumberFormat="1" applyFont="1" applyFill="1" applyAlignment="1">
      <alignment horizontal="right" vertical="top"/>
    </xf>
    <xf numFmtId="0" fontId="5" fillId="0" borderId="0" xfId="0" applyFont="1" applyAlignment="1">
      <alignment horizontal="center" vertical="top" wrapText="1"/>
    </xf>
    <xf numFmtId="179" fontId="2" fillId="0" borderId="0" xfId="0" applyNumberFormat="1" applyFont="1" applyAlignment="1">
      <alignment horizontal="right" vertical="center" wrapText="1"/>
    </xf>
    <xf numFmtId="0" fontId="2" fillId="2" borderId="0" xfId="0" applyFont="1" applyFill="1" applyAlignment="1" applyProtection="1">
      <alignment horizontal="right" vertical="top"/>
    </xf>
    <xf numFmtId="0" fontId="14" fillId="2" borderId="0" xfId="0" applyFont="1" applyFill="1" applyAlignment="1" applyProtection="1">
      <alignment horizontal="center" vertical="top" wrapText="1"/>
    </xf>
    <xf numFmtId="0" fontId="2" fillId="2" borderId="0" xfId="0" applyFont="1" applyFill="1" applyAlignment="1" applyProtection="1">
      <alignment horizontal="right" vertical="center" wrapText="1"/>
    </xf>
    <xf numFmtId="179" fontId="3" fillId="2"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2" fillId="0" borderId="0" xfId="0" applyFont="1" applyFill="1" applyAlignment="1" applyProtection="1">
      <alignment horizontal="right" vertical="top"/>
    </xf>
    <xf numFmtId="179" fontId="8" fillId="2" borderId="0" xfId="0" applyNumberFormat="1" applyFont="1" applyFill="1" applyAlignment="1">
      <alignment horizontal="center" vertical="top" wrapText="1"/>
    </xf>
    <xf numFmtId="179" fontId="8" fillId="0" borderId="0" xfId="0" applyNumberFormat="1" applyFont="1" applyFill="1" applyAlignment="1">
      <alignment horizontal="center" vertical="top" wrapText="1"/>
    </xf>
    <xf numFmtId="179" fontId="8" fillId="2" borderId="0" xfId="0" applyNumberFormat="1" applyFont="1" applyFill="1" applyBorder="1" applyAlignment="1">
      <alignment horizontal="center" vertical="top" wrapText="1"/>
    </xf>
    <xf numFmtId="179" fontId="8" fillId="0" borderId="0" xfId="0" applyNumberFormat="1" applyFont="1" applyFill="1" applyBorder="1" applyAlignment="1">
      <alignment horizontal="center" vertical="top" wrapText="1"/>
    </xf>
    <xf numFmtId="0" fontId="2" fillId="0" borderId="0" xfId="0" applyFont="1" applyFill="1" applyAlignment="1" applyProtection="1">
      <alignment horizontal="right" vertical="center" wrapText="1"/>
    </xf>
    <xf numFmtId="0" fontId="21" fillId="2" borderId="0" xfId="0" applyFont="1" applyFill="1" applyAlignment="1">
      <alignment horizontal="center" vertical="center" wrapText="1"/>
    </xf>
    <xf numFmtId="0" fontId="2" fillId="2" borderId="0" xfId="0" applyFont="1" applyFill="1" applyAlignment="1" applyProtection="1">
      <alignment horizontal="right" wrapText="1"/>
    </xf>
    <xf numFmtId="171" fontId="27" fillId="0" borderId="1" xfId="9" applyFont="1" applyBorder="1" applyAlignment="1">
      <alignment horizontal="center" vertical="center" wrapText="1"/>
    </xf>
    <xf numFmtId="171" fontId="5" fillId="0" borderId="1" xfId="9" applyFont="1" applyBorder="1" applyAlignment="1">
      <alignment horizontal="center" vertical="center" wrapText="1"/>
    </xf>
    <xf numFmtId="0" fontId="0" fillId="0" borderId="0" xfId="0" applyAlignment="1">
      <alignment horizontal="center" wrapText="1"/>
    </xf>
    <xf numFmtId="0" fontId="3" fillId="0" borderId="0" xfId="0" applyFont="1" applyAlignment="1">
      <alignment horizontal="center" vertical="center" wrapText="1"/>
    </xf>
    <xf numFmtId="0" fontId="12" fillId="0" borderId="0" xfId="0" applyFont="1" applyAlignment="1">
      <alignment horizontal="right" vertical="center"/>
    </xf>
    <xf numFmtId="0" fontId="0" fillId="0" borderId="0" xfId="0" applyFont="1" applyFill="1"/>
    <xf numFmtId="0" fontId="0" fillId="0" borderId="0" xfId="0" applyFont="1"/>
    <xf numFmtId="4" fontId="24" fillId="0" borderId="1" xfId="7" applyNumberFormat="1" applyFont="1" applyFill="1" applyBorder="1" applyAlignment="1">
      <alignment vertical="center" wrapText="1"/>
    </xf>
    <xf numFmtId="4" fontId="22" fillId="0" borderId="1" xfId="7" applyNumberFormat="1" applyFont="1" applyFill="1" applyBorder="1" applyAlignment="1">
      <alignment horizontal="right" vertical="center" wrapText="1"/>
    </xf>
    <xf numFmtId="0" fontId="22" fillId="0" borderId="1" xfId="1" applyFont="1" applyBorder="1" applyAlignment="1">
      <alignment vertical="top"/>
    </xf>
    <xf numFmtId="0" fontId="25" fillId="0" borderId="1" xfId="0" applyFont="1" applyBorder="1" applyAlignment="1">
      <alignment horizontal="center" vertical="center"/>
    </xf>
    <xf numFmtId="0" fontId="4" fillId="0" borderId="1" xfId="1" applyNumberFormat="1" applyFont="1" applyFill="1" applyBorder="1" applyAlignment="1">
      <alignment vertical="top" wrapText="1"/>
    </xf>
    <xf numFmtId="0" fontId="22" fillId="0" borderId="1" xfId="0" applyFont="1" applyFill="1" applyBorder="1" applyAlignment="1">
      <alignment wrapText="1"/>
    </xf>
    <xf numFmtId="0" fontId="4" fillId="0" borderId="1" xfId="0" applyFont="1" applyBorder="1" applyAlignment="1">
      <alignment horizontal="center" vertical="center"/>
    </xf>
    <xf numFmtId="4" fontId="22" fillId="0" borderId="3" xfId="0" applyNumberFormat="1" applyFont="1" applyFill="1" applyBorder="1" applyAlignment="1">
      <alignment horizontal="right" vertical="center" wrapText="1"/>
    </xf>
    <xf numFmtId="0" fontId="22" fillId="0" borderId="11" xfId="0" applyFont="1" applyBorder="1" applyAlignment="1">
      <alignment vertical="center" wrapText="1"/>
    </xf>
    <xf numFmtId="0" fontId="22" fillId="0" borderId="11" xfId="0" applyFont="1" applyBorder="1" applyAlignment="1">
      <alignment horizontal="center" vertical="center"/>
    </xf>
    <xf numFmtId="4" fontId="4" fillId="0" borderId="3" xfId="0" applyNumberFormat="1" applyFont="1" applyFill="1" applyBorder="1" applyAlignment="1">
      <alignment horizontal="right" vertical="center" wrapText="1"/>
    </xf>
    <xf numFmtId="49" fontId="4" fillId="0" borderId="3" xfId="4" applyNumberFormat="1" applyFont="1" applyBorder="1" applyAlignment="1">
      <alignment horizontal="center" vertical="center"/>
    </xf>
    <xf numFmtId="0" fontId="2" fillId="0" borderId="0" xfId="0" applyFont="1" applyAlignment="1">
      <alignment horizontal="right" vertical="top"/>
    </xf>
    <xf numFmtId="0" fontId="2" fillId="0" borderId="0" xfId="0" applyFont="1" applyAlignment="1">
      <alignment horizontal="right" vertical="top" wrapText="1"/>
    </xf>
    <xf numFmtId="0" fontId="0" fillId="0" borderId="0" xfId="0" applyAlignment="1">
      <alignment horizontal="center" vertical="top" wrapText="1"/>
    </xf>
    <xf numFmtId="49" fontId="11" fillId="0" borderId="1" xfId="0" applyNumberFormat="1" applyFont="1" applyFill="1" applyBorder="1" applyAlignment="1">
      <alignment horizontal="center" vertical="center" wrapText="1"/>
    </xf>
    <xf numFmtId="0" fontId="21" fillId="0" borderId="1" xfId="0" applyFont="1" applyFill="1" applyBorder="1" applyAlignment="1">
      <alignment vertical="center" wrapText="1"/>
    </xf>
    <xf numFmtId="49" fontId="2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6" fillId="0" borderId="1" xfId="0" applyFont="1" applyFill="1" applyBorder="1" applyAlignment="1">
      <alignment vertical="center" wrapText="1"/>
    </xf>
    <xf numFmtId="49" fontId="2" fillId="0" borderId="8" xfId="0" applyNumberFormat="1" applyFont="1" applyFill="1" applyBorder="1" applyAlignment="1">
      <alignment horizontal="center" vertical="center" wrapText="1"/>
    </xf>
    <xf numFmtId="49" fontId="3" fillId="0" borderId="8" xfId="0" applyNumberFormat="1" applyFont="1" applyFill="1" applyBorder="1" applyAlignment="1">
      <alignment horizontal="left" vertical="center" wrapText="1"/>
    </xf>
    <xf numFmtId="49" fontId="3" fillId="0" borderId="8" xfId="0" applyNumberFormat="1" applyFont="1" applyFill="1" applyBorder="1" applyAlignment="1">
      <alignment horizontal="center" vertical="center" wrapText="1"/>
    </xf>
    <xf numFmtId="0" fontId="3" fillId="0" borderId="0" xfId="0" applyFont="1" applyFill="1" applyAlignment="1">
      <alignment wrapText="1"/>
    </xf>
    <xf numFmtId="0" fontId="3" fillId="0" borderId="0" xfId="0" applyFont="1" applyFill="1" applyAlignment="1">
      <alignment vertical="center" wrapText="1"/>
    </xf>
    <xf numFmtId="0" fontId="2" fillId="0" borderId="1" xfId="0" applyFont="1" applyFill="1" applyBorder="1" applyAlignment="1">
      <alignment horizontal="left" vertical="top" wrapText="1"/>
    </xf>
    <xf numFmtId="179" fontId="3" fillId="0" borderId="4" xfId="0" applyNumberFormat="1" applyFont="1" applyFill="1" applyBorder="1" applyAlignment="1" applyProtection="1">
      <alignment vertical="center" wrapText="1"/>
    </xf>
    <xf numFmtId="0" fontId="3" fillId="0" borderId="1" xfId="0" applyNumberFormat="1" applyFont="1" applyFill="1" applyBorder="1" applyAlignment="1">
      <alignment vertical="top" wrapText="1"/>
    </xf>
    <xf numFmtId="0" fontId="3" fillId="0" borderId="1" xfId="0" applyNumberFormat="1" applyFont="1" applyFill="1" applyBorder="1" applyAlignment="1">
      <alignment vertical="center" wrapText="1"/>
    </xf>
    <xf numFmtId="179" fontId="3" fillId="0" borderId="1" xfId="0" applyNumberFormat="1" applyFont="1" applyFill="1" applyBorder="1" applyAlignment="1">
      <alignment vertical="top"/>
    </xf>
    <xf numFmtId="179" fontId="28" fillId="0" borderId="1" xfId="0" applyNumberFormat="1" applyFont="1" applyFill="1" applyBorder="1" applyAlignment="1">
      <alignment horizontal="center" vertical="center" wrapText="1"/>
    </xf>
    <xf numFmtId="179" fontId="3" fillId="0" borderId="1" xfId="0" applyNumberFormat="1" applyFont="1" applyFill="1" applyBorder="1" applyAlignment="1">
      <alignment vertical="center"/>
    </xf>
    <xf numFmtId="0" fontId="26" fillId="0" borderId="1" xfId="0" applyFont="1" applyFill="1" applyBorder="1" applyAlignment="1">
      <alignment horizontal="center" vertical="center" wrapText="1"/>
    </xf>
    <xf numFmtId="179" fontId="2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49" fontId="3" fillId="0" borderId="1" xfId="0" applyNumberFormat="1" applyFont="1" applyFill="1" applyBorder="1" applyAlignment="1">
      <alignment horizontal="left" vertical="center"/>
    </xf>
    <xf numFmtId="0" fontId="3" fillId="0" borderId="1" xfId="0" applyFont="1" applyFill="1" applyBorder="1" applyAlignment="1">
      <alignment wrapText="1"/>
    </xf>
    <xf numFmtId="4" fontId="0" fillId="0" borderId="0" xfId="0" applyNumberFormat="1"/>
    <xf numFmtId="4" fontId="3" fillId="0" borderId="1" xfId="0" applyNumberFormat="1" applyFont="1" applyFill="1" applyBorder="1" applyAlignment="1">
      <alignment horizontal="right" vertical="center"/>
    </xf>
    <xf numFmtId="179" fontId="3" fillId="0" borderId="1" xfId="0" applyNumberFormat="1" applyFont="1" applyFill="1" applyBorder="1" applyAlignment="1">
      <alignment horizontal="justify" vertical="center" wrapText="1"/>
    </xf>
    <xf numFmtId="1" fontId="20" fillId="0" borderId="8" xfId="0" applyNumberFormat="1" applyFont="1" applyFill="1" applyBorder="1" applyAlignment="1" applyProtection="1">
      <alignment horizontal="center" vertical="top"/>
    </xf>
    <xf numFmtId="0" fontId="20" fillId="0" borderId="8" xfId="0" applyFont="1" applyFill="1" applyBorder="1" applyAlignment="1" applyProtection="1">
      <alignment horizontal="center" vertical="top"/>
    </xf>
    <xf numFmtId="0" fontId="20" fillId="0" borderId="7" xfId="0" applyFont="1" applyFill="1" applyBorder="1" applyAlignment="1" applyProtection="1">
      <alignment horizontal="center" vertical="top"/>
    </xf>
    <xf numFmtId="0" fontId="20" fillId="0" borderId="6" xfId="0" applyFont="1" applyFill="1" applyBorder="1" applyAlignment="1" applyProtection="1">
      <alignment horizontal="center" vertical="top"/>
    </xf>
    <xf numFmtId="0" fontId="20" fillId="0" borderId="5" xfId="0" applyFont="1" applyFill="1" applyBorder="1" applyAlignment="1" applyProtection="1">
      <alignment horizontal="center" vertical="center"/>
    </xf>
    <xf numFmtId="179" fontId="20" fillId="0" borderId="16" xfId="0" applyNumberFormat="1"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179" fontId="12" fillId="0" borderId="0" xfId="0" applyNumberFormat="1" applyFont="1" applyFill="1" applyAlignment="1" applyProtection="1">
      <alignment horizontal="right" vertical="top"/>
    </xf>
    <xf numFmtId="0" fontId="12" fillId="0" borderId="0" xfId="0" applyFont="1" applyFill="1" applyAlignment="1" applyProtection="1">
      <alignment horizontal="center" vertical="top"/>
    </xf>
    <xf numFmtId="0" fontId="12" fillId="0" borderId="0" xfId="0" applyFont="1" applyFill="1" applyAlignment="1" applyProtection="1">
      <alignment vertical="top"/>
    </xf>
    <xf numFmtId="0" fontId="14" fillId="0" borderId="0" xfId="0" applyFont="1" applyFill="1" applyAlignment="1" applyProtection="1">
      <alignment horizontal="center" vertical="top" wrapText="1"/>
    </xf>
    <xf numFmtId="179" fontId="2" fillId="0" borderId="0" xfId="0" applyNumberFormat="1" applyFont="1" applyFill="1" applyAlignment="1" applyProtection="1">
      <alignment vertical="top" wrapText="1"/>
    </xf>
    <xf numFmtId="0" fontId="2" fillId="0" borderId="0" xfId="0" applyFont="1" applyFill="1" applyAlignment="1" applyProtection="1">
      <alignment horizontal="center" vertical="top" wrapText="1"/>
    </xf>
    <xf numFmtId="0" fontId="0" fillId="0" borderId="0" xfId="0" applyFill="1" applyAlignment="1" applyProtection="1">
      <alignment horizontal="center" vertical="top"/>
    </xf>
    <xf numFmtId="0" fontId="2" fillId="0" borderId="0" xfId="0" applyFont="1" applyFill="1" applyAlignment="1" applyProtection="1">
      <alignment vertical="top"/>
    </xf>
    <xf numFmtId="0" fontId="2" fillId="0" borderId="0" xfId="0" applyFont="1" applyFill="1" applyAlignment="1" applyProtection="1">
      <alignment horizontal="right" vertical="top" wrapText="1"/>
    </xf>
    <xf numFmtId="0" fontId="2" fillId="0" borderId="0" xfId="0" applyFont="1" applyFill="1" applyAlignment="1" applyProtection="1">
      <alignment vertical="top" wrapText="1"/>
    </xf>
    <xf numFmtId="179" fontId="12" fillId="0" borderId="0" xfId="0" applyNumberFormat="1" applyFont="1" applyFill="1" applyAlignment="1">
      <alignment vertical="top" wrapText="1"/>
    </xf>
    <xf numFmtId="179" fontId="12" fillId="0" borderId="0" xfId="0" applyNumberFormat="1" applyFont="1" applyFill="1" applyAlignment="1">
      <alignment horizontal="justify" vertical="top" wrapText="1"/>
    </xf>
    <xf numFmtId="179" fontId="12" fillId="0" borderId="1" xfId="0" applyNumberFormat="1" applyFont="1" applyFill="1" applyBorder="1" applyAlignment="1">
      <alignment vertical="top" wrapText="1"/>
    </xf>
    <xf numFmtId="179" fontId="0" fillId="0" borderId="0" xfId="0" applyNumberFormat="1" applyFill="1" applyAlignment="1">
      <alignment vertical="top"/>
    </xf>
    <xf numFmtId="179" fontId="6" fillId="0" borderId="1" xfId="0" applyNumberFormat="1" applyFont="1" applyFill="1" applyBorder="1" applyAlignment="1">
      <alignment vertical="top"/>
    </xf>
    <xf numFmtId="179" fontId="0" fillId="0" borderId="1" xfId="0" applyNumberFormat="1" applyFill="1" applyBorder="1" applyAlignment="1">
      <alignment vertical="top"/>
    </xf>
    <xf numFmtId="179" fontId="34" fillId="0" borderId="0" xfId="0" applyNumberFormat="1" applyFont="1" applyFill="1" applyAlignment="1">
      <alignment vertical="top"/>
    </xf>
    <xf numFmtId="49" fontId="18" fillId="0" borderId="1" xfId="0" applyNumberFormat="1" applyFont="1" applyFill="1" applyBorder="1" applyAlignment="1">
      <alignment horizontal="left" vertical="center" wrapText="1"/>
    </xf>
    <xf numFmtId="179" fontId="2" fillId="0" borderId="0" xfId="0" applyNumberFormat="1" applyFont="1" applyFill="1" applyAlignment="1">
      <alignment vertical="top" wrapText="1"/>
    </xf>
    <xf numFmtId="179" fontId="35" fillId="0" borderId="0" xfId="0" applyNumberFormat="1" applyFont="1" applyFill="1" applyAlignment="1">
      <alignment vertical="top" wrapText="1"/>
    </xf>
    <xf numFmtId="179" fontId="34" fillId="0" borderId="0" xfId="0" applyNumberFormat="1" applyFont="1" applyFill="1" applyAlignment="1">
      <alignment vertical="top" wrapText="1"/>
    </xf>
    <xf numFmtId="179" fontId="6" fillId="0" borderId="0" xfId="0" applyNumberFormat="1" applyFont="1" applyFill="1" applyAlignment="1">
      <alignment vertical="top"/>
    </xf>
    <xf numFmtId="179" fontId="3" fillId="0" borderId="0" xfId="0" applyNumberFormat="1" applyFont="1" applyFill="1" applyAlignment="1">
      <alignment vertical="top"/>
    </xf>
    <xf numFmtId="179" fontId="36" fillId="0" borderId="0" xfId="0" applyNumberFormat="1" applyFont="1" applyFill="1" applyAlignment="1">
      <alignment vertical="top"/>
    </xf>
    <xf numFmtId="179" fontId="13" fillId="0" borderId="0" xfId="0" applyNumberFormat="1" applyFont="1" applyFill="1" applyAlignment="1">
      <alignment vertical="top"/>
    </xf>
    <xf numFmtId="179" fontId="5" fillId="0" borderId="0" xfId="0" applyNumberFormat="1" applyFont="1" applyFill="1" applyAlignment="1">
      <alignment vertical="top"/>
    </xf>
    <xf numFmtId="179" fontId="9" fillId="0" borderId="0" xfId="0" applyNumberFormat="1" applyFont="1" applyFill="1" applyAlignment="1">
      <alignment vertical="top"/>
    </xf>
    <xf numFmtId="179" fontId="3" fillId="0" borderId="0" xfId="0" applyNumberFormat="1" applyFont="1" applyFill="1" applyAlignment="1">
      <alignment vertical="top" wrapText="1"/>
    </xf>
    <xf numFmtId="179" fontId="17" fillId="0" borderId="0" xfId="0" applyNumberFormat="1" applyFont="1" applyFill="1" applyAlignment="1">
      <alignment vertical="top"/>
    </xf>
    <xf numFmtId="179" fontId="37" fillId="0" borderId="0" xfId="0" applyNumberFormat="1" applyFont="1" applyFill="1" applyAlignment="1">
      <alignment vertical="top"/>
    </xf>
    <xf numFmtId="179" fontId="2" fillId="0" borderId="0" xfId="0" applyNumberFormat="1" applyFont="1" applyFill="1" applyAlignment="1">
      <alignment vertical="top"/>
    </xf>
    <xf numFmtId="179" fontId="12" fillId="0" borderId="0" xfId="0" applyNumberFormat="1" applyFont="1" applyFill="1" applyAlignment="1">
      <alignment vertical="top"/>
    </xf>
    <xf numFmtId="179" fontId="38" fillId="0" borderId="0" xfId="0" applyNumberFormat="1" applyFont="1" applyFill="1" applyAlignment="1">
      <alignment vertical="top" wrapText="1"/>
    </xf>
    <xf numFmtId="179" fontId="14" fillId="0" borderId="0" xfId="0" applyNumberFormat="1" applyFont="1" applyFill="1" applyAlignment="1">
      <alignment vertical="top" wrapText="1"/>
    </xf>
    <xf numFmtId="179" fontId="39" fillId="0" borderId="0" xfId="0" applyNumberFormat="1" applyFont="1" applyFill="1" applyAlignment="1">
      <alignment vertical="top"/>
    </xf>
    <xf numFmtId="179" fontId="36" fillId="0" borderId="0" xfId="0" applyNumberFormat="1" applyFont="1" applyFill="1" applyAlignment="1">
      <alignment vertical="top" wrapText="1"/>
    </xf>
    <xf numFmtId="179" fontId="40" fillId="0" borderId="0" xfId="0" applyNumberFormat="1" applyFont="1" applyFill="1" applyAlignment="1">
      <alignment vertical="top"/>
    </xf>
    <xf numFmtId="179" fontId="41" fillId="0" borderId="0" xfId="0" applyNumberFormat="1" applyFont="1" applyFill="1" applyAlignment="1">
      <alignment vertical="top"/>
    </xf>
    <xf numFmtId="179" fontId="3" fillId="0" borderId="1" xfId="6" applyNumberFormat="1" applyFont="1" applyFill="1" applyBorder="1" applyAlignment="1">
      <alignment horizontal="center" vertical="center" wrapText="1"/>
    </xf>
    <xf numFmtId="179" fontId="14" fillId="0" borderId="0" xfId="0" applyNumberFormat="1" applyFont="1" applyFill="1" applyAlignment="1">
      <alignment vertical="top"/>
    </xf>
    <xf numFmtId="179" fontId="42" fillId="0" borderId="0" xfId="0" applyNumberFormat="1" applyFont="1" applyFill="1" applyAlignment="1">
      <alignment vertical="top"/>
    </xf>
    <xf numFmtId="1" fontId="2" fillId="0" borderId="1" xfId="0" applyNumberFormat="1" applyFont="1" applyFill="1" applyBorder="1" applyAlignment="1">
      <alignment horizontal="center" vertical="center"/>
    </xf>
    <xf numFmtId="179" fontId="10" fillId="0" borderId="0" xfId="0" applyNumberFormat="1" applyFont="1" applyFill="1" applyAlignment="1">
      <alignment vertical="top"/>
    </xf>
    <xf numFmtId="179" fontId="43" fillId="0" borderId="0" xfId="0" applyNumberFormat="1" applyFont="1" applyFill="1" applyAlignment="1">
      <alignment vertical="top"/>
    </xf>
    <xf numFmtId="49" fontId="10" fillId="0" borderId="1" xfId="0" applyNumberFormat="1" applyFont="1" applyFill="1" applyBorder="1" applyAlignment="1">
      <alignment horizontal="left" vertical="center" wrapText="1"/>
    </xf>
    <xf numFmtId="179" fontId="38" fillId="0" borderId="0" xfId="0" applyNumberFormat="1" applyFont="1" applyFill="1" applyAlignment="1">
      <alignment vertical="top"/>
    </xf>
    <xf numFmtId="179" fontId="7" fillId="0" borderId="0" xfId="0" applyNumberFormat="1" applyFont="1" applyFill="1" applyAlignment="1">
      <alignment vertical="top" wrapText="1"/>
    </xf>
    <xf numFmtId="0" fontId="44" fillId="0" borderId="23" xfId="0" applyNumberFormat="1" applyFont="1" applyFill="1" applyBorder="1" applyAlignment="1">
      <alignment vertical="top" wrapText="1"/>
    </xf>
    <xf numFmtId="49" fontId="2" fillId="0" borderId="1" xfId="6"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79" fontId="2" fillId="0" borderId="4" xfId="0" applyNumberFormat="1" applyFont="1" applyFill="1" applyBorder="1" applyAlignment="1" applyProtection="1">
      <alignment vertical="center" wrapText="1"/>
    </xf>
    <xf numFmtId="179" fontId="45" fillId="0" borderId="0" xfId="0" applyNumberFormat="1" applyFont="1" applyFill="1" applyAlignment="1">
      <alignment vertical="top"/>
    </xf>
    <xf numFmtId="179" fontId="11" fillId="0" borderId="0" xfId="0" applyNumberFormat="1" applyFont="1" applyFill="1" applyAlignment="1">
      <alignment vertical="top"/>
    </xf>
    <xf numFmtId="179" fontId="16" fillId="0" borderId="0" xfId="0" applyNumberFormat="1" applyFont="1" applyFill="1" applyAlignment="1">
      <alignment vertical="top"/>
    </xf>
    <xf numFmtId="179" fontId="46" fillId="0" borderId="0" xfId="0" applyNumberFormat="1" applyFont="1" applyFill="1" applyAlignment="1">
      <alignment vertical="top"/>
    </xf>
    <xf numFmtId="179" fontId="13" fillId="0" borderId="1" xfId="0" applyNumberFormat="1" applyFont="1" applyFill="1" applyBorder="1" applyAlignment="1">
      <alignment horizontal="left" vertical="center"/>
    </xf>
    <xf numFmtId="179" fontId="47" fillId="0" borderId="0" xfId="0" applyNumberFormat="1" applyFont="1" applyFill="1" applyAlignment="1">
      <alignment vertical="top"/>
    </xf>
    <xf numFmtId="179" fontId="3" fillId="0" borderId="1" xfId="0" applyNumberFormat="1" applyFont="1" applyFill="1" applyBorder="1" applyAlignment="1">
      <alignment vertical="center" wrapText="1"/>
    </xf>
    <xf numFmtId="179" fontId="17" fillId="0" borderId="1" xfId="0" applyNumberFormat="1" applyFont="1" applyFill="1" applyBorder="1" applyAlignment="1">
      <alignment horizontal="center" vertical="center"/>
    </xf>
    <xf numFmtId="179" fontId="17" fillId="0" borderId="1" xfId="0" applyNumberFormat="1" applyFont="1" applyFill="1" applyBorder="1" applyAlignment="1">
      <alignment horizontal="left" vertical="center"/>
    </xf>
    <xf numFmtId="179" fontId="17" fillId="0" borderId="1" xfId="0" applyNumberFormat="1" applyFont="1" applyFill="1" applyBorder="1" applyAlignment="1">
      <alignment horizontal="justify" vertical="center" wrapText="1"/>
    </xf>
    <xf numFmtId="179" fontId="0" fillId="0" borderId="0" xfId="0" applyNumberFormat="1" applyFill="1" applyAlignment="1">
      <alignment horizontal="center" vertical="top" wrapText="1"/>
    </xf>
    <xf numFmtId="179" fontId="0" fillId="0" borderId="0" xfId="0" applyNumberFormat="1" applyFill="1" applyAlignment="1">
      <alignment vertical="top" wrapText="1"/>
    </xf>
    <xf numFmtId="179" fontId="6" fillId="0" borderId="0" xfId="0" applyNumberFormat="1" applyFont="1" applyFill="1" applyAlignment="1">
      <alignment horizontal="justify" vertical="top" wrapText="1"/>
    </xf>
    <xf numFmtId="179" fontId="8" fillId="0" borderId="0" xfId="0" applyNumberFormat="1" applyFont="1" applyFill="1" applyBorder="1" applyAlignment="1">
      <alignment vertical="top" wrapText="1"/>
    </xf>
    <xf numFmtId="179" fontId="8" fillId="0" borderId="0" xfId="0" applyNumberFormat="1" applyFont="1" applyFill="1" applyBorder="1" applyAlignment="1">
      <alignment horizontal="left" vertical="top" wrapText="1"/>
    </xf>
    <xf numFmtId="179" fontId="48" fillId="0" borderId="0" xfId="0" applyNumberFormat="1" applyFont="1" applyFill="1" applyBorder="1" applyAlignment="1">
      <alignment horizontal="left" vertical="top" wrapText="1"/>
    </xf>
    <xf numFmtId="179" fontId="8" fillId="0" borderId="0" xfId="0" applyNumberFormat="1" applyFont="1" applyFill="1" applyAlignment="1">
      <alignment horizontal="center" vertical="top"/>
    </xf>
    <xf numFmtId="179" fontId="48" fillId="0" borderId="0" xfId="0" applyNumberFormat="1" applyFont="1" applyFill="1" applyAlignment="1">
      <alignment vertical="top"/>
    </xf>
    <xf numFmtId="179" fontId="48" fillId="0" borderId="0" xfId="0" applyNumberFormat="1" applyFont="1" applyFill="1" applyAlignment="1">
      <alignment horizontal="left" vertical="top" wrapText="1"/>
    </xf>
    <xf numFmtId="179" fontId="0" fillId="0" borderId="0" xfId="0" applyNumberFormat="1" applyFill="1" applyAlignment="1">
      <alignment horizontal="justify"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right" vertical="center"/>
    </xf>
    <xf numFmtId="179" fontId="9" fillId="0" borderId="0" xfId="0" applyNumberFormat="1" applyFont="1" applyFill="1" applyAlignment="1">
      <alignment horizontal="justify" vertical="top" wrapText="1"/>
    </xf>
    <xf numFmtId="4" fontId="2" fillId="0" borderId="1" xfId="0" applyNumberFormat="1" applyFont="1" applyFill="1" applyBorder="1"/>
    <xf numFmtId="4" fontId="3" fillId="0" borderId="1" xfId="0" applyNumberFormat="1" applyFont="1" applyFill="1" applyBorder="1"/>
    <xf numFmtId="0" fontId="21" fillId="0" borderId="1" xfId="0" applyFont="1" applyFill="1" applyBorder="1" applyAlignment="1">
      <alignment wrapText="1"/>
    </xf>
    <xf numFmtId="0" fontId="3" fillId="0" borderId="1" xfId="0" applyFont="1" applyFill="1" applyBorder="1" applyAlignment="1">
      <alignment horizontal="left" wrapText="1"/>
    </xf>
    <xf numFmtId="0" fontId="21" fillId="0" borderId="1" xfId="0" applyFont="1" applyFill="1" applyBorder="1" applyAlignment="1">
      <alignment vertical="top" wrapText="1"/>
    </xf>
    <xf numFmtId="179" fontId="2" fillId="0" borderId="4" xfId="0" applyNumberFormat="1" applyFont="1" applyFill="1" applyBorder="1" applyAlignment="1" applyProtection="1">
      <alignment vertical="top" wrapText="1"/>
    </xf>
    <xf numFmtId="0" fontId="26" fillId="0" borderId="1" xfId="0" applyFont="1" applyFill="1" applyBorder="1" applyAlignment="1">
      <alignment wrapText="1"/>
    </xf>
    <xf numFmtId="4" fontId="2" fillId="0" borderId="1" xfId="0" applyNumberFormat="1" applyFont="1" applyFill="1" applyBorder="1" applyAlignment="1">
      <alignment vertical="center" wrapText="1"/>
    </xf>
    <xf numFmtId="0" fontId="21" fillId="0" borderId="1" xfId="0" applyFont="1" applyFill="1" applyBorder="1" applyAlignment="1">
      <alignment horizontal="left" vertical="top" wrapText="1"/>
    </xf>
    <xf numFmtId="0" fontId="26" fillId="0" borderId="1" xfId="0" applyFont="1" applyFill="1" applyBorder="1" applyAlignment="1">
      <alignment vertical="top" wrapText="1"/>
    </xf>
    <xf numFmtId="0" fontId="26" fillId="0" borderId="1" xfId="0" applyFont="1" applyFill="1" applyBorder="1" applyAlignment="1">
      <alignment horizontal="left" vertical="top" wrapText="1"/>
    </xf>
    <xf numFmtId="1" fontId="26" fillId="0" borderId="1" xfId="0" applyNumberFormat="1"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4" fontId="5" fillId="0" borderId="1" xfId="0" applyNumberFormat="1" applyFont="1" applyFill="1" applyBorder="1" applyAlignment="1">
      <alignment horizontal="right" vertical="center" wrapText="1"/>
    </xf>
    <xf numFmtId="179" fontId="3" fillId="0" borderId="1" xfId="0" applyNumberFormat="1" applyFont="1" applyFill="1" applyBorder="1" applyAlignment="1">
      <alignment horizontal="justify" vertical="top" wrapText="1"/>
    </xf>
    <xf numFmtId="0" fontId="21"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6" fillId="0" borderId="0" xfId="0" applyFont="1" applyFill="1" applyBorder="1" applyAlignment="1">
      <alignment horizontal="right" vertical="center" wrapText="1"/>
    </xf>
    <xf numFmtId="0" fontId="21" fillId="0" borderId="0" xfId="0" applyFont="1" applyFill="1" applyAlignment="1">
      <alignment horizontal="center" vertical="center" wrapText="1"/>
    </xf>
    <xf numFmtId="0" fontId="2" fillId="0" borderId="0" xfId="0" applyFont="1" applyFill="1" applyAlignment="1" applyProtection="1">
      <alignment wrapText="1"/>
    </xf>
    <xf numFmtId="0" fontId="21" fillId="0" borderId="0" xfId="0" applyFont="1" applyFill="1" applyAlignment="1">
      <alignment horizontal="center" vertical="center" wrapText="1"/>
    </xf>
    <xf numFmtId="0" fontId="21" fillId="0" borderId="0" xfId="0" applyFont="1" applyFill="1" applyAlignment="1">
      <alignment vertical="center" wrapText="1"/>
    </xf>
    <xf numFmtId="0" fontId="2" fillId="0" borderId="0" xfId="0" applyFont="1" applyFill="1" applyAlignment="1" applyProtection="1">
      <alignment horizontal="right" wrapText="1"/>
    </xf>
    <xf numFmtId="0" fontId="49" fillId="0" borderId="0" xfId="0" applyFont="1" applyFill="1" applyAlignment="1">
      <alignment vertical="top" wrapText="1"/>
    </xf>
    <xf numFmtId="0" fontId="0" fillId="0" borderId="0" xfId="0" applyFont="1" applyFill="1" applyAlignment="1">
      <alignment vertical="top" wrapText="1"/>
    </xf>
  </cellXfs>
  <cellStyles count="10">
    <cellStyle name="Обычный" xfId="0" builtinId="0"/>
    <cellStyle name="Обычный_Доходы" xfId="1"/>
    <cellStyle name="Обычный_Доходы2012" xfId="2"/>
    <cellStyle name="Обычный_Доходы2013" xfId="3"/>
    <cellStyle name="Обычный_Доходы2014" xfId="4"/>
    <cellStyle name="Обычный_Доходы2015" xfId="5"/>
    <cellStyle name="Обычный_Лист1" xfId="6"/>
    <cellStyle name="Обычный_Лист2" xfId="7"/>
    <cellStyle name="Финансовый" xfId="8" builtinId="3"/>
    <cellStyle name="Финансовый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85" zoomScaleNormal="115" zoomScaleSheetLayoutView="85" workbookViewId="0">
      <selection activeCell="B4" sqref="B4"/>
    </sheetView>
  </sheetViews>
  <sheetFormatPr defaultRowHeight="12.75" x14ac:dyDescent="0.2"/>
  <cols>
    <col min="1" max="1" width="30" customWidth="1"/>
    <col min="2" max="2" width="69.7109375" customWidth="1"/>
    <col min="3" max="3" width="23.28515625" customWidth="1"/>
    <col min="4" max="4" width="4.28515625" customWidth="1"/>
  </cols>
  <sheetData>
    <row r="1" spans="1:4" ht="120" customHeight="1" x14ac:dyDescent="0.2">
      <c r="B1" s="393" t="s">
        <v>731</v>
      </c>
      <c r="C1" s="415"/>
      <c r="D1" s="413"/>
    </row>
    <row r="2" spans="1:4" ht="22.5" customHeight="1" x14ac:dyDescent="0.2">
      <c r="B2" s="34"/>
      <c r="C2" s="35"/>
      <c r="D2" s="413"/>
    </row>
    <row r="3" spans="1:4" ht="37.15" customHeight="1" x14ac:dyDescent="0.2">
      <c r="A3" s="414" t="s">
        <v>730</v>
      </c>
      <c r="B3" s="414"/>
      <c r="C3" s="414"/>
      <c r="D3" s="413" t="s">
        <v>166</v>
      </c>
    </row>
    <row r="4" spans="1:4" ht="11.25" customHeight="1" x14ac:dyDescent="0.25">
      <c r="A4" s="98"/>
      <c r="B4" s="98"/>
      <c r="C4" s="98"/>
      <c r="D4" s="413"/>
    </row>
    <row r="5" spans="1:4" ht="15.75" x14ac:dyDescent="0.2">
      <c r="C5" s="390" t="s">
        <v>8</v>
      </c>
    </row>
    <row r="6" spans="1:4" ht="43.5" customHeight="1" x14ac:dyDescent="0.2">
      <c r="A6" s="29" t="s">
        <v>280</v>
      </c>
      <c r="B6" s="29" t="s">
        <v>22</v>
      </c>
      <c r="C6" s="29" t="s">
        <v>729</v>
      </c>
    </row>
    <row r="7" spans="1:4" ht="17.25" customHeight="1" x14ac:dyDescent="0.3">
      <c r="A7" s="28">
        <v>1</v>
      </c>
      <c r="B7" s="28">
        <v>2</v>
      </c>
      <c r="C7" s="28">
        <v>3</v>
      </c>
    </row>
    <row r="8" spans="1:4" ht="45" customHeight="1" x14ac:dyDescent="0.2">
      <c r="A8" s="29" t="s">
        <v>299</v>
      </c>
      <c r="B8" s="252" t="s">
        <v>281</v>
      </c>
      <c r="C8" s="412">
        <f>C9</f>
        <v>34828779.069999993</v>
      </c>
    </row>
    <row r="9" spans="1:4" ht="38.25" customHeight="1" x14ac:dyDescent="0.2">
      <c r="A9" s="29" t="s">
        <v>282</v>
      </c>
      <c r="B9" s="252" t="s">
        <v>283</v>
      </c>
      <c r="C9" s="411">
        <f>C14+C10</f>
        <v>34828779.069999993</v>
      </c>
    </row>
    <row r="10" spans="1:4" ht="20.25" customHeight="1" x14ac:dyDescent="0.2">
      <c r="A10" s="29" t="s">
        <v>284</v>
      </c>
      <c r="B10" s="252" t="s">
        <v>285</v>
      </c>
      <c r="C10" s="412">
        <f>C11</f>
        <v>-490943810</v>
      </c>
    </row>
    <row r="11" spans="1:4" ht="20.25" customHeight="1" x14ac:dyDescent="0.2">
      <c r="A11" s="32" t="s">
        <v>286</v>
      </c>
      <c r="B11" s="253" t="s">
        <v>287</v>
      </c>
      <c r="C11" s="411">
        <f>C12</f>
        <v>-490943810</v>
      </c>
    </row>
    <row r="12" spans="1:4" ht="20.25" customHeight="1" x14ac:dyDescent="0.2">
      <c r="A12" s="32" t="s">
        <v>288</v>
      </c>
      <c r="B12" s="253" t="s">
        <v>289</v>
      </c>
      <c r="C12" s="31">
        <f>C13</f>
        <v>-490943810</v>
      </c>
    </row>
    <row r="13" spans="1:4" ht="37.5" customHeight="1" x14ac:dyDescent="0.2">
      <c r="A13" s="32" t="s">
        <v>290</v>
      </c>
      <c r="B13" s="253" t="s">
        <v>291</v>
      </c>
      <c r="C13" s="411">
        <f>-'Доходы 2023'!C132-2189943.62</f>
        <v>-490943810</v>
      </c>
    </row>
    <row r="14" spans="1:4" ht="18.75" customHeight="1" x14ac:dyDescent="0.2">
      <c r="A14" s="29" t="s">
        <v>292</v>
      </c>
      <c r="B14" s="252" t="s">
        <v>293</v>
      </c>
      <c r="C14" s="412">
        <f>C15</f>
        <v>525772589.06999999</v>
      </c>
    </row>
    <row r="15" spans="1:4" ht="18.75" customHeight="1" x14ac:dyDescent="0.2">
      <c r="A15" s="32" t="s">
        <v>294</v>
      </c>
      <c r="B15" s="253" t="s">
        <v>293</v>
      </c>
      <c r="C15" s="411">
        <f>C16</f>
        <v>525772589.06999999</v>
      </c>
    </row>
    <row r="16" spans="1:4" ht="18.75" customHeight="1" x14ac:dyDescent="0.2">
      <c r="A16" s="32" t="s">
        <v>295</v>
      </c>
      <c r="B16" s="253" t="s">
        <v>296</v>
      </c>
      <c r="C16" s="31">
        <f>C17</f>
        <v>525772589.06999999</v>
      </c>
    </row>
    <row r="17" spans="1:3" ht="36.75" customHeight="1" x14ac:dyDescent="0.2">
      <c r="A17" s="32" t="s">
        <v>297</v>
      </c>
      <c r="B17" s="253" t="s">
        <v>298</v>
      </c>
      <c r="C17" s="31">
        <f>'Ведомственная 2023'!G15+2189943.62</f>
        <v>525772589.06999999</v>
      </c>
    </row>
  </sheetData>
  <mergeCells count="2">
    <mergeCell ref="B1:C1"/>
    <mergeCell ref="A3:C3"/>
  </mergeCells>
  <pageMargins left="0.70866141732283472" right="0.31496062992125984" top="0.35433070866141736" bottom="0.35433070866141736"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3"/>
  <sheetViews>
    <sheetView tabSelected="1" view="pageBreakPreview" zoomScaleNormal="100" zoomScaleSheetLayoutView="100" workbookViewId="0">
      <selection activeCell="B18" sqref="B18"/>
    </sheetView>
  </sheetViews>
  <sheetFormatPr defaultRowHeight="12.75" x14ac:dyDescent="0.2"/>
  <cols>
    <col min="1" max="1" width="90.140625" customWidth="1"/>
    <col min="2" max="2" width="15.28515625" customWidth="1"/>
    <col min="3" max="3" width="6.5703125" customWidth="1"/>
    <col min="4" max="5" width="21" style="184" customWidth="1"/>
  </cols>
  <sheetData>
    <row r="1" spans="1:5" ht="15.75" customHeight="1" x14ac:dyDescent="0.25">
      <c r="A1" s="165" t="s">
        <v>323</v>
      </c>
      <c r="B1" s="410" t="s">
        <v>322</v>
      </c>
      <c r="C1" s="410"/>
      <c r="D1" s="410"/>
      <c r="E1" s="410"/>
    </row>
    <row r="2" spans="1:5" ht="31.5" customHeight="1" x14ac:dyDescent="0.2">
      <c r="A2" s="168" t="s">
        <v>323</v>
      </c>
      <c r="B2" s="400" t="s">
        <v>728</v>
      </c>
      <c r="C2" s="400"/>
      <c r="D2" s="400"/>
      <c r="E2" s="400"/>
    </row>
    <row r="3" spans="1:5" ht="88.9" customHeight="1" x14ac:dyDescent="0.2">
      <c r="A3" s="166" t="s">
        <v>323</v>
      </c>
      <c r="B3" s="400"/>
      <c r="C3" s="400"/>
      <c r="D3" s="400"/>
      <c r="E3" s="400"/>
    </row>
    <row r="4" spans="1:5" ht="15.75" x14ac:dyDescent="0.25">
      <c r="A4" s="168"/>
      <c r="B4" s="167"/>
      <c r="C4" s="167"/>
      <c r="D4" s="167"/>
    </row>
    <row r="5" spans="1:5" ht="46.5" customHeight="1" x14ac:dyDescent="0.2">
      <c r="A5" s="409" t="s">
        <v>557</v>
      </c>
      <c r="B5" s="409"/>
      <c r="C5" s="409"/>
      <c r="D5" s="409"/>
      <c r="E5" s="409"/>
    </row>
    <row r="6" spans="1:5" ht="15.75" x14ac:dyDescent="0.2">
      <c r="B6" s="178"/>
      <c r="C6" s="178"/>
      <c r="D6" s="178"/>
      <c r="E6" s="180" t="s">
        <v>324</v>
      </c>
    </row>
    <row r="7" spans="1:5" ht="36.75" customHeight="1" x14ac:dyDescent="0.2">
      <c r="A7" s="169" t="s">
        <v>22</v>
      </c>
      <c r="B7" s="169" t="s">
        <v>270</v>
      </c>
      <c r="C7" s="169" t="s">
        <v>271</v>
      </c>
      <c r="D7" s="71" t="s">
        <v>522</v>
      </c>
      <c r="E7" s="179" t="s">
        <v>555</v>
      </c>
    </row>
    <row r="8" spans="1:5" ht="15.75" x14ac:dyDescent="0.2">
      <c r="A8" s="169" t="s">
        <v>325</v>
      </c>
      <c r="B8" s="169" t="s">
        <v>326</v>
      </c>
      <c r="C8" s="169" t="s">
        <v>327</v>
      </c>
      <c r="D8" s="71">
        <v>4</v>
      </c>
      <c r="E8" s="169" t="s">
        <v>336</v>
      </c>
    </row>
    <row r="9" spans="1:5" ht="18.75" x14ac:dyDescent="0.2">
      <c r="A9" s="109" t="s">
        <v>328</v>
      </c>
      <c r="B9" s="139"/>
      <c r="C9" s="139"/>
      <c r="D9" s="257">
        <f>D10+D11+D28++D74+D159+D181+D186+D192+D197+D213+D225+D235+D262+D269+D273+D282+D287+D291+D305+D142+D245+D278+D257+D309+D149+D154</f>
        <v>448367237</v>
      </c>
      <c r="E9" s="257">
        <f>E10+E11+E28++E74+E159+E181+E186+E192+E197+E213+E225+E235+E262+E269+E273+E282+E287+E291+E305+E142+E245+E278+E257+E309+E149</f>
        <v>427272120</v>
      </c>
    </row>
    <row r="10" spans="1:5" ht="18.75" x14ac:dyDescent="0.2">
      <c r="A10" s="254" t="s">
        <v>464</v>
      </c>
      <c r="B10" s="139"/>
      <c r="C10" s="139"/>
      <c r="D10" s="258">
        <f>'Ведомственная 24-25'!G14</f>
        <v>3156452</v>
      </c>
      <c r="E10" s="258">
        <f>'Ведомственная 24-25'!H14</f>
        <v>6587713</v>
      </c>
    </row>
    <row r="11" spans="1:5" ht="31.5" x14ac:dyDescent="0.2">
      <c r="A11" s="128" t="s">
        <v>611</v>
      </c>
      <c r="B11" s="63" t="s">
        <v>370</v>
      </c>
      <c r="C11" s="170"/>
      <c r="D11" s="259">
        <f>D12+D16+D22</f>
        <v>37565855</v>
      </c>
      <c r="E11" s="259">
        <f>E12+E16+E22</f>
        <v>37565855</v>
      </c>
    </row>
    <row r="12" spans="1:5" ht="31.5" x14ac:dyDescent="0.2">
      <c r="A12" s="128" t="s">
        <v>608</v>
      </c>
      <c r="B12" s="58" t="s">
        <v>379</v>
      </c>
      <c r="C12" s="170"/>
      <c r="D12" s="259">
        <f t="shared" ref="D12:E14" si="0">D13</f>
        <v>16601575</v>
      </c>
      <c r="E12" s="259">
        <f t="shared" si="0"/>
        <v>16601575</v>
      </c>
    </row>
    <row r="13" spans="1:5" ht="63" x14ac:dyDescent="0.2">
      <c r="A13" s="128" t="s">
        <v>246</v>
      </c>
      <c r="B13" s="58" t="s">
        <v>420</v>
      </c>
      <c r="C13" s="170"/>
      <c r="D13" s="259">
        <f t="shared" si="0"/>
        <v>16601575</v>
      </c>
      <c r="E13" s="259">
        <f t="shared" si="0"/>
        <v>16601575</v>
      </c>
    </row>
    <row r="14" spans="1:5" ht="15.75" x14ac:dyDescent="0.2">
      <c r="A14" s="61" t="s">
        <v>157</v>
      </c>
      <c r="B14" s="60" t="s">
        <v>247</v>
      </c>
      <c r="C14" s="171"/>
      <c r="D14" s="260">
        <f t="shared" si="0"/>
        <v>16601575</v>
      </c>
      <c r="E14" s="260">
        <f t="shared" si="0"/>
        <v>16601575</v>
      </c>
    </row>
    <row r="15" spans="1:5" ht="31.5" x14ac:dyDescent="0.2">
      <c r="A15" s="61" t="s">
        <v>48</v>
      </c>
      <c r="B15" s="60" t="s">
        <v>247</v>
      </c>
      <c r="C15" s="70">
        <v>600</v>
      </c>
      <c r="D15" s="260">
        <f>'Ведомственная 24-25'!G372</f>
        <v>16601575</v>
      </c>
      <c r="E15" s="260">
        <f>'Ведомственная 24-25'!H372</f>
        <v>16601575</v>
      </c>
    </row>
    <row r="16" spans="1:5" ht="31.5" x14ac:dyDescent="0.2">
      <c r="A16" s="128" t="s">
        <v>612</v>
      </c>
      <c r="B16" s="58" t="s">
        <v>378</v>
      </c>
      <c r="C16" s="70"/>
      <c r="D16" s="259">
        <f>D17</f>
        <v>18717513</v>
      </c>
      <c r="E16" s="259">
        <f>E17</f>
        <v>18717513</v>
      </c>
    </row>
    <row r="17" spans="1:5" ht="15.75" x14ac:dyDescent="0.2">
      <c r="A17" s="69" t="s">
        <v>248</v>
      </c>
      <c r="B17" s="58" t="s">
        <v>421</v>
      </c>
      <c r="C17" s="70"/>
      <c r="D17" s="259">
        <f>D18</f>
        <v>18717513</v>
      </c>
      <c r="E17" s="259">
        <f>E18</f>
        <v>18717513</v>
      </c>
    </row>
    <row r="18" spans="1:5" ht="15.75" x14ac:dyDescent="0.2">
      <c r="A18" s="61" t="s">
        <v>157</v>
      </c>
      <c r="B18" s="60" t="s">
        <v>249</v>
      </c>
      <c r="C18" s="70"/>
      <c r="D18" s="260">
        <f>D19+D20+D21</f>
        <v>18717513</v>
      </c>
      <c r="E18" s="260">
        <f>E19+E20+E21</f>
        <v>18717513</v>
      </c>
    </row>
    <row r="19" spans="1:5" ht="47.25" x14ac:dyDescent="0.2">
      <c r="A19" s="61" t="s">
        <v>47</v>
      </c>
      <c r="B19" s="60" t="s">
        <v>249</v>
      </c>
      <c r="C19" s="70">
        <v>100</v>
      </c>
      <c r="D19" s="260">
        <f>'Ведомственная 24-25'!G376</f>
        <v>17403962</v>
      </c>
      <c r="E19" s="260">
        <f>'Ведомственная 24-25'!H376</f>
        <v>17403962</v>
      </c>
    </row>
    <row r="20" spans="1:5" ht="31.5" x14ac:dyDescent="0.2">
      <c r="A20" s="61" t="s">
        <v>151</v>
      </c>
      <c r="B20" s="60" t="s">
        <v>249</v>
      </c>
      <c r="C20" s="70">
        <v>200</v>
      </c>
      <c r="D20" s="260">
        <f>'Ведомственная 24-25'!G377</f>
        <v>1234934</v>
      </c>
      <c r="E20" s="260">
        <f>'Ведомственная 24-25'!H377</f>
        <v>1234934</v>
      </c>
    </row>
    <row r="21" spans="1:5" ht="15.75" x14ac:dyDescent="0.2">
      <c r="A21" s="61" t="s">
        <v>255</v>
      </c>
      <c r="B21" s="60" t="s">
        <v>249</v>
      </c>
      <c r="C21" s="70">
        <v>800</v>
      </c>
      <c r="D21" s="260">
        <f>'Ведомственная 24-25'!G378</f>
        <v>78617</v>
      </c>
      <c r="E21" s="260">
        <f>'Ведомственная 24-25'!H378</f>
        <v>78617</v>
      </c>
    </row>
    <row r="22" spans="1:5" ht="47.25" x14ac:dyDescent="0.2">
      <c r="A22" s="128" t="s">
        <v>613</v>
      </c>
      <c r="B22" s="58" t="s">
        <v>377</v>
      </c>
      <c r="C22" s="71"/>
      <c r="D22" s="259">
        <f>D23</f>
        <v>2246767</v>
      </c>
      <c r="E22" s="259">
        <f>E23</f>
        <v>2246767</v>
      </c>
    </row>
    <row r="23" spans="1:5" ht="31.5" x14ac:dyDescent="0.2">
      <c r="A23" s="69" t="s">
        <v>250</v>
      </c>
      <c r="B23" s="58" t="s">
        <v>422</v>
      </c>
      <c r="C23" s="71"/>
      <c r="D23" s="259">
        <f>D24</f>
        <v>2246767</v>
      </c>
      <c r="E23" s="259">
        <f>E24</f>
        <v>2246767</v>
      </c>
    </row>
    <row r="24" spans="1:5" ht="47.25" x14ac:dyDescent="0.2">
      <c r="A24" s="296" t="s">
        <v>648</v>
      </c>
      <c r="B24" s="298" t="s">
        <v>649</v>
      </c>
      <c r="C24" s="299"/>
      <c r="D24" s="259">
        <f>D25+D26+D27</f>
        <v>2246767</v>
      </c>
      <c r="E24" s="259">
        <f>E25+E26+E27</f>
        <v>2246767</v>
      </c>
    </row>
    <row r="25" spans="1:5" ht="47.25" x14ac:dyDescent="0.2">
      <c r="A25" s="291" t="s">
        <v>47</v>
      </c>
      <c r="B25" s="294" t="s">
        <v>649</v>
      </c>
      <c r="C25" s="295">
        <v>100</v>
      </c>
      <c r="D25" s="260">
        <f>'Ведомственная 24-25'!G382</f>
        <v>396000</v>
      </c>
      <c r="E25" s="260">
        <f>'Ведомственная 24-25'!H382</f>
        <v>396000</v>
      </c>
    </row>
    <row r="26" spans="1:5" ht="15.75" x14ac:dyDescent="0.2">
      <c r="A26" s="291" t="s">
        <v>275</v>
      </c>
      <c r="B26" s="294" t="s">
        <v>649</v>
      </c>
      <c r="C26" s="295">
        <v>300</v>
      </c>
      <c r="D26" s="260">
        <f>'Ведомственная 24-25'!G383</f>
        <v>475200</v>
      </c>
      <c r="E26" s="260">
        <f>'Ведомственная 24-25'!H383</f>
        <v>475200</v>
      </c>
    </row>
    <row r="27" spans="1:5" ht="31.5" x14ac:dyDescent="0.2">
      <c r="A27" s="291" t="s">
        <v>48</v>
      </c>
      <c r="B27" s="294" t="s">
        <v>649</v>
      </c>
      <c r="C27" s="295">
        <v>600</v>
      </c>
      <c r="D27" s="260">
        <f>'Ведомственная 24-25'!G384</f>
        <v>1375567</v>
      </c>
      <c r="E27" s="260">
        <f>'Ведомственная 24-25'!H384</f>
        <v>1375567</v>
      </c>
    </row>
    <row r="28" spans="1:5" ht="31.5" x14ac:dyDescent="0.2">
      <c r="A28" s="128" t="s">
        <v>562</v>
      </c>
      <c r="B28" s="63" t="s">
        <v>358</v>
      </c>
      <c r="C28" s="71"/>
      <c r="D28" s="259">
        <f>D29+D34+D57</f>
        <v>30522359</v>
      </c>
      <c r="E28" s="259">
        <f>E29+E34+E57</f>
        <v>22072666</v>
      </c>
    </row>
    <row r="29" spans="1:5" ht="47.25" x14ac:dyDescent="0.2">
      <c r="A29" s="128" t="s">
        <v>614</v>
      </c>
      <c r="B29" s="58" t="s">
        <v>373</v>
      </c>
      <c r="C29" s="71"/>
      <c r="D29" s="259">
        <f>D30</f>
        <v>1673500</v>
      </c>
      <c r="E29" s="259">
        <f>E30</f>
        <v>1673500</v>
      </c>
    </row>
    <row r="30" spans="1:5" ht="31.5" x14ac:dyDescent="0.2">
      <c r="A30" s="69" t="s">
        <v>206</v>
      </c>
      <c r="B30" s="58" t="s">
        <v>426</v>
      </c>
      <c r="C30" s="71"/>
      <c r="D30" s="259">
        <f>D31</f>
        <v>1673500</v>
      </c>
      <c r="E30" s="259">
        <f>E31</f>
        <v>1673500</v>
      </c>
    </row>
    <row r="31" spans="1:5" ht="31.5" x14ac:dyDescent="0.2">
      <c r="A31" s="172" t="s">
        <v>18</v>
      </c>
      <c r="B31" s="60" t="s">
        <v>207</v>
      </c>
      <c r="C31" s="70"/>
      <c r="D31" s="260">
        <f>D32+D33</f>
        <v>1673500</v>
      </c>
      <c r="E31" s="260">
        <f>E32+E33</f>
        <v>1673500</v>
      </c>
    </row>
    <row r="32" spans="1:5" ht="47.25" x14ac:dyDescent="0.2">
      <c r="A32" s="61" t="s">
        <v>47</v>
      </c>
      <c r="B32" s="60" t="s">
        <v>207</v>
      </c>
      <c r="C32" s="70">
        <v>100</v>
      </c>
      <c r="D32" s="260">
        <f>'Ведомственная 24-25'!G211</f>
        <v>1640500</v>
      </c>
      <c r="E32" s="260">
        <f>'Ведомственная 24-25'!H211</f>
        <v>1640500</v>
      </c>
    </row>
    <row r="33" spans="1:5" ht="18" customHeight="1" x14ac:dyDescent="0.2">
      <c r="A33" s="61" t="s">
        <v>151</v>
      </c>
      <c r="B33" s="60" t="s">
        <v>207</v>
      </c>
      <c r="C33" s="70">
        <v>200</v>
      </c>
      <c r="D33" s="260">
        <f>'Ведомственная 24-25'!G212</f>
        <v>33000</v>
      </c>
      <c r="E33" s="260">
        <f>'Ведомственная 24-25'!H212</f>
        <v>33000</v>
      </c>
    </row>
    <row r="34" spans="1:5" ht="47.25" x14ac:dyDescent="0.2">
      <c r="A34" s="128" t="s">
        <v>597</v>
      </c>
      <c r="B34" s="58" t="s">
        <v>375</v>
      </c>
      <c r="C34" s="71"/>
      <c r="D34" s="259">
        <f>D35+D54</f>
        <v>8386133</v>
      </c>
      <c r="E34" s="259">
        <f>E35+E54</f>
        <v>8386133</v>
      </c>
    </row>
    <row r="35" spans="1:5" ht="31.5" x14ac:dyDescent="0.2">
      <c r="A35" s="69" t="s">
        <v>202</v>
      </c>
      <c r="B35" s="58" t="s">
        <v>424</v>
      </c>
      <c r="C35" s="71"/>
      <c r="D35" s="259">
        <f>D36+D39+D42+D45+D52</f>
        <v>8353133</v>
      </c>
      <c r="E35" s="259">
        <f>E36+E39+E42+E45+E52</f>
        <v>8353133</v>
      </c>
    </row>
    <row r="36" spans="1:5" ht="15.75" x14ac:dyDescent="0.2">
      <c r="A36" s="61" t="s">
        <v>260</v>
      </c>
      <c r="B36" s="74" t="s">
        <v>223</v>
      </c>
      <c r="C36" s="75"/>
      <c r="D36" s="260">
        <f>D38+D37</f>
        <v>2252362</v>
      </c>
      <c r="E36" s="260">
        <f>E38+E37</f>
        <v>2252362</v>
      </c>
    </row>
    <row r="37" spans="1:5" ht="31.5" x14ac:dyDescent="0.2">
      <c r="A37" s="61" t="s">
        <v>151</v>
      </c>
      <c r="B37" s="74" t="s">
        <v>223</v>
      </c>
      <c r="C37" s="62">
        <v>200</v>
      </c>
      <c r="D37" s="260">
        <f>'Ведомственная 24-25'!G261</f>
        <v>0</v>
      </c>
      <c r="E37" s="260">
        <f>'Ведомственная 24-25'!H261</f>
        <v>0</v>
      </c>
    </row>
    <row r="38" spans="1:5" ht="15.75" x14ac:dyDescent="0.2">
      <c r="A38" s="61" t="s">
        <v>275</v>
      </c>
      <c r="B38" s="74" t="s">
        <v>223</v>
      </c>
      <c r="C38" s="62">
        <v>300</v>
      </c>
      <c r="D38" s="260">
        <f>'Ведомственная 24-25'!G262</f>
        <v>2252362</v>
      </c>
      <c r="E38" s="260">
        <f>'Ведомственная 24-25'!H262</f>
        <v>2252362</v>
      </c>
    </row>
    <row r="39" spans="1:5" ht="31.5" x14ac:dyDescent="0.2">
      <c r="A39" s="61" t="s">
        <v>329</v>
      </c>
      <c r="B39" s="74" t="s">
        <v>224</v>
      </c>
      <c r="C39" s="70"/>
      <c r="D39" s="260">
        <f>D40+D41</f>
        <v>99124</v>
      </c>
      <c r="E39" s="260">
        <f>E40+E41</f>
        <v>99124</v>
      </c>
    </row>
    <row r="40" spans="1:5" ht="31.5" x14ac:dyDescent="0.2">
      <c r="A40" s="61" t="s">
        <v>151</v>
      </c>
      <c r="B40" s="74" t="s">
        <v>224</v>
      </c>
      <c r="C40" s="62">
        <v>200</v>
      </c>
      <c r="D40" s="260">
        <f>'Ведомственная 24-25'!G244</f>
        <v>1350</v>
      </c>
      <c r="E40" s="260">
        <f>'Ведомственная 24-25'!H244</f>
        <v>1350</v>
      </c>
    </row>
    <row r="41" spans="1:5" ht="15.75" x14ac:dyDescent="0.2">
      <c r="A41" s="61" t="s">
        <v>275</v>
      </c>
      <c r="B41" s="74" t="s">
        <v>224</v>
      </c>
      <c r="C41" s="62">
        <v>300</v>
      </c>
      <c r="D41" s="260">
        <f>'Ведомственная 24-25'!G245</f>
        <v>97774</v>
      </c>
      <c r="E41" s="260">
        <f>'Ведомственная 24-25'!H245</f>
        <v>97774</v>
      </c>
    </row>
    <row r="42" spans="1:5" ht="31.5" x14ac:dyDescent="0.2">
      <c r="A42" s="172" t="s">
        <v>253</v>
      </c>
      <c r="B42" s="74" t="s">
        <v>225</v>
      </c>
      <c r="C42" s="70"/>
      <c r="D42" s="260">
        <f>D44+D43</f>
        <v>295167</v>
      </c>
      <c r="E42" s="260">
        <f>E44+E43</f>
        <v>295167</v>
      </c>
    </row>
    <row r="43" spans="1:5" ht="31.5" x14ac:dyDescent="0.2">
      <c r="A43" s="61" t="s">
        <v>151</v>
      </c>
      <c r="B43" s="74" t="s">
        <v>225</v>
      </c>
      <c r="C43" s="70">
        <v>200</v>
      </c>
      <c r="D43" s="260">
        <f>'Ведомственная 24-25'!G247</f>
        <v>2200</v>
      </c>
      <c r="E43" s="260">
        <f>'Ведомственная 24-25'!H247</f>
        <v>2200</v>
      </c>
    </row>
    <row r="44" spans="1:5" ht="15.75" x14ac:dyDescent="0.2">
      <c r="A44" s="61" t="s">
        <v>275</v>
      </c>
      <c r="B44" s="74" t="s">
        <v>225</v>
      </c>
      <c r="C44" s="62">
        <v>300</v>
      </c>
      <c r="D44" s="260">
        <f>'Ведомственная 24-25'!G248</f>
        <v>292967</v>
      </c>
      <c r="E44" s="260">
        <f>'Ведомственная 24-25'!H248</f>
        <v>292967</v>
      </c>
    </row>
    <row r="45" spans="1:5" ht="15.75" x14ac:dyDescent="0.2">
      <c r="A45" s="61" t="s">
        <v>267</v>
      </c>
      <c r="B45" s="74" t="s">
        <v>226</v>
      </c>
      <c r="C45" s="70"/>
      <c r="D45" s="260">
        <f>D46+D49</f>
        <v>5098492</v>
      </c>
      <c r="E45" s="260">
        <f>E46+E49</f>
        <v>5098492</v>
      </c>
    </row>
    <row r="46" spans="1:5" ht="15.75" x14ac:dyDescent="0.2">
      <c r="A46" s="172" t="s">
        <v>11</v>
      </c>
      <c r="B46" s="74" t="s">
        <v>227</v>
      </c>
      <c r="C46" s="70"/>
      <c r="D46" s="260">
        <f>D47+D48</f>
        <v>4588643</v>
      </c>
      <c r="E46" s="260">
        <f>E47+E48</f>
        <v>4588643</v>
      </c>
    </row>
    <row r="47" spans="1:5" ht="31.5" x14ac:dyDescent="0.2">
      <c r="A47" s="61" t="s">
        <v>151</v>
      </c>
      <c r="B47" s="74" t="s">
        <v>227</v>
      </c>
      <c r="C47" s="62">
        <v>200</v>
      </c>
      <c r="D47" s="260">
        <f>'Ведомственная 24-25'!G251</f>
        <v>72500</v>
      </c>
      <c r="E47" s="260">
        <f>'Ведомственная 24-25'!H251</f>
        <v>72500</v>
      </c>
    </row>
    <row r="48" spans="1:5" ht="15.75" x14ac:dyDescent="0.2">
      <c r="A48" s="61" t="s">
        <v>275</v>
      </c>
      <c r="B48" s="74" t="s">
        <v>227</v>
      </c>
      <c r="C48" s="62">
        <v>300</v>
      </c>
      <c r="D48" s="260">
        <f>'Ведомственная 24-25'!G252</f>
        <v>4516143</v>
      </c>
      <c r="E48" s="260">
        <f>'Ведомственная 24-25'!H252</f>
        <v>4516143</v>
      </c>
    </row>
    <row r="49" spans="1:5" ht="15.75" x14ac:dyDescent="0.2">
      <c r="A49" s="172" t="s">
        <v>49</v>
      </c>
      <c r="B49" s="74" t="s">
        <v>228</v>
      </c>
      <c r="C49" s="70"/>
      <c r="D49" s="260">
        <f>D50+D51</f>
        <v>509849</v>
      </c>
      <c r="E49" s="260">
        <f>E50+E51</f>
        <v>509849</v>
      </c>
    </row>
    <row r="50" spans="1:5" ht="31.5" x14ac:dyDescent="0.2">
      <c r="A50" s="61" t="s">
        <v>151</v>
      </c>
      <c r="B50" s="74" t="s">
        <v>228</v>
      </c>
      <c r="C50" s="62">
        <v>200</v>
      </c>
      <c r="D50" s="260">
        <f>'Ведомственная 24-25'!G254</f>
        <v>10350</v>
      </c>
      <c r="E50" s="260">
        <f>'Ведомственная 24-25'!H254</f>
        <v>10350</v>
      </c>
    </row>
    <row r="51" spans="1:5" ht="15.75" x14ac:dyDescent="0.2">
      <c r="A51" s="61" t="s">
        <v>275</v>
      </c>
      <c r="B51" s="74" t="s">
        <v>228</v>
      </c>
      <c r="C51" s="62">
        <v>300</v>
      </c>
      <c r="D51" s="260">
        <f>'Ведомственная 24-25'!G255</f>
        <v>499499</v>
      </c>
      <c r="E51" s="260">
        <f>'Ведомственная 24-25'!H255</f>
        <v>499499</v>
      </c>
    </row>
    <row r="52" spans="1:5" ht="15.75" x14ac:dyDescent="0.2">
      <c r="A52" s="67" t="s">
        <v>265</v>
      </c>
      <c r="B52" s="113" t="s">
        <v>203</v>
      </c>
      <c r="C52" s="70"/>
      <c r="D52" s="260">
        <f>D53</f>
        <v>607988</v>
      </c>
      <c r="E52" s="260">
        <f>E53</f>
        <v>607988</v>
      </c>
    </row>
    <row r="53" spans="1:5" ht="15.75" x14ac:dyDescent="0.2">
      <c r="A53" s="61" t="s">
        <v>275</v>
      </c>
      <c r="B53" s="113" t="s">
        <v>203</v>
      </c>
      <c r="C53" s="75">
        <v>300</v>
      </c>
      <c r="D53" s="260">
        <f>'Ведомственная 24-25'!G196</f>
        <v>607988</v>
      </c>
      <c r="E53" s="260">
        <f>'Ведомственная 24-25'!H196</f>
        <v>607988</v>
      </c>
    </row>
    <row r="54" spans="1:5" ht="31.5" x14ac:dyDescent="0.2">
      <c r="A54" s="54" t="s">
        <v>177</v>
      </c>
      <c r="B54" s="130" t="s">
        <v>395</v>
      </c>
      <c r="C54" s="75"/>
      <c r="D54" s="259">
        <f>D55</f>
        <v>33000</v>
      </c>
      <c r="E54" s="259">
        <f>E55</f>
        <v>33000</v>
      </c>
    </row>
    <row r="55" spans="1:5" ht="15.75" x14ac:dyDescent="0.2">
      <c r="A55" s="68" t="s">
        <v>178</v>
      </c>
      <c r="B55" s="74" t="s">
        <v>258</v>
      </c>
      <c r="C55" s="70"/>
      <c r="D55" s="260">
        <f>D56</f>
        <v>33000</v>
      </c>
      <c r="E55" s="260">
        <f>E56</f>
        <v>33000</v>
      </c>
    </row>
    <row r="56" spans="1:5" ht="31.5" x14ac:dyDescent="0.2">
      <c r="A56" s="61" t="s">
        <v>151</v>
      </c>
      <c r="B56" s="74" t="s">
        <v>258</v>
      </c>
      <c r="C56" s="75">
        <v>200</v>
      </c>
      <c r="D56" s="260">
        <f>'Ведомственная 24-25'!G48</f>
        <v>33000</v>
      </c>
      <c r="E56" s="260">
        <f>'Ведомственная 24-25'!H48</f>
        <v>33000</v>
      </c>
    </row>
    <row r="57" spans="1:5" ht="47.25" x14ac:dyDescent="0.2">
      <c r="A57" s="128" t="s">
        <v>564</v>
      </c>
      <c r="B57" s="58" t="s">
        <v>374</v>
      </c>
      <c r="C57" s="70"/>
      <c r="D57" s="259">
        <f>D58+D64+D67+D71+D61</f>
        <v>20462726</v>
      </c>
      <c r="E57" s="259">
        <f>E58+E64+E67+E71+E61</f>
        <v>12013033</v>
      </c>
    </row>
    <row r="58" spans="1:5" ht="47.25" x14ac:dyDescent="0.2">
      <c r="A58" s="54" t="s">
        <v>204</v>
      </c>
      <c r="B58" s="58" t="s">
        <v>425</v>
      </c>
      <c r="C58" s="70"/>
      <c r="D58" s="259">
        <f>D59</f>
        <v>5255804</v>
      </c>
      <c r="E58" s="259">
        <f>E59</f>
        <v>5255804</v>
      </c>
    </row>
    <row r="59" spans="1:5" ht="31.5" x14ac:dyDescent="0.2">
      <c r="A59" s="172" t="s">
        <v>165</v>
      </c>
      <c r="B59" s="74" t="s">
        <v>205</v>
      </c>
      <c r="C59" s="70"/>
      <c r="D59" s="260">
        <f>D60</f>
        <v>5255804</v>
      </c>
      <c r="E59" s="260">
        <f>E60</f>
        <v>5255804</v>
      </c>
    </row>
    <row r="60" spans="1:5" ht="15.75" x14ac:dyDescent="0.2">
      <c r="A60" s="61" t="s">
        <v>275</v>
      </c>
      <c r="B60" s="74" t="s">
        <v>205</v>
      </c>
      <c r="C60" s="75">
        <v>300</v>
      </c>
      <c r="D60" s="260">
        <f>'Ведомственная 24-25'!G202</f>
        <v>5255804</v>
      </c>
      <c r="E60" s="260">
        <f>'Ведомственная 24-25'!H202</f>
        <v>5255804</v>
      </c>
    </row>
    <row r="61" spans="1:5" ht="47.25" x14ac:dyDescent="0.2">
      <c r="A61" s="296" t="s">
        <v>662</v>
      </c>
      <c r="B61" s="298" t="s">
        <v>663</v>
      </c>
      <c r="C61" s="351"/>
      <c r="D61" s="259">
        <f>D62</f>
        <v>5000</v>
      </c>
      <c r="E61" s="259">
        <f>E62</f>
        <v>5000</v>
      </c>
    </row>
    <row r="62" spans="1:5" ht="15.75" x14ac:dyDescent="0.2">
      <c r="A62" s="294" t="s">
        <v>178</v>
      </c>
      <c r="B62" s="294" t="s">
        <v>664</v>
      </c>
      <c r="C62" s="295"/>
      <c r="D62" s="260">
        <f>D63</f>
        <v>5000</v>
      </c>
      <c r="E62" s="260">
        <f>E63</f>
        <v>5000</v>
      </c>
    </row>
    <row r="63" spans="1:5" ht="31.5" x14ac:dyDescent="0.2">
      <c r="A63" s="291" t="s">
        <v>151</v>
      </c>
      <c r="B63" s="294" t="s">
        <v>664</v>
      </c>
      <c r="C63" s="319">
        <v>200</v>
      </c>
      <c r="D63" s="260">
        <f>'Ведомственная 24-25'!G52</f>
        <v>5000</v>
      </c>
      <c r="E63" s="260">
        <f>'Ведомственная 24-25'!H52</f>
        <v>5000</v>
      </c>
    </row>
    <row r="64" spans="1:5" ht="31.5" x14ac:dyDescent="0.2">
      <c r="A64" s="69" t="s">
        <v>181</v>
      </c>
      <c r="B64" s="72" t="s">
        <v>396</v>
      </c>
      <c r="C64" s="75"/>
      <c r="D64" s="259">
        <f>D65</f>
        <v>115000</v>
      </c>
      <c r="E64" s="259">
        <f>E65</f>
        <v>115000</v>
      </c>
    </row>
    <row r="65" spans="1:5" ht="15.75" x14ac:dyDescent="0.2">
      <c r="A65" s="68" t="s">
        <v>178</v>
      </c>
      <c r="B65" s="74" t="s">
        <v>182</v>
      </c>
      <c r="C65" s="70"/>
      <c r="D65" s="260">
        <f>D66</f>
        <v>115000</v>
      </c>
      <c r="E65" s="260">
        <f>E66</f>
        <v>115000</v>
      </c>
    </row>
    <row r="66" spans="1:5" ht="20.25" customHeight="1" x14ac:dyDescent="0.2">
      <c r="A66" s="61" t="s">
        <v>151</v>
      </c>
      <c r="B66" s="74" t="s">
        <v>182</v>
      </c>
      <c r="C66" s="70">
        <v>200</v>
      </c>
      <c r="D66" s="260">
        <f>'Ведомственная 24-25'!G55</f>
        <v>115000</v>
      </c>
      <c r="E66" s="260">
        <f>'Ведомственная 24-25'!H55</f>
        <v>115000</v>
      </c>
    </row>
    <row r="67" spans="1:5" ht="47.25" x14ac:dyDescent="0.2">
      <c r="A67" s="69" t="s">
        <v>179</v>
      </c>
      <c r="B67" s="72" t="s">
        <v>397</v>
      </c>
      <c r="C67" s="70"/>
      <c r="D67" s="259">
        <f>D68</f>
        <v>1004100</v>
      </c>
      <c r="E67" s="259">
        <f>E68</f>
        <v>1004100</v>
      </c>
    </row>
    <row r="68" spans="1:5" ht="31.5" x14ac:dyDescent="0.2">
      <c r="A68" s="61" t="s">
        <v>0</v>
      </c>
      <c r="B68" s="74" t="s">
        <v>180</v>
      </c>
      <c r="C68" s="70"/>
      <c r="D68" s="260">
        <f>D69+D70</f>
        <v>1004100</v>
      </c>
      <c r="E68" s="260">
        <f>E69+E70</f>
        <v>1004100</v>
      </c>
    </row>
    <row r="69" spans="1:5" ht="47.25" x14ac:dyDescent="0.2">
      <c r="A69" s="61" t="s">
        <v>47</v>
      </c>
      <c r="B69" s="74" t="s">
        <v>180</v>
      </c>
      <c r="C69" s="70">
        <v>100</v>
      </c>
      <c r="D69" s="260">
        <f>'Ведомственная 24-25'!G58</f>
        <v>994100</v>
      </c>
      <c r="E69" s="260">
        <f>'Ведомственная 24-25'!H58</f>
        <v>994100</v>
      </c>
    </row>
    <row r="70" spans="1:5" ht="31.5" x14ac:dyDescent="0.2">
      <c r="A70" s="61" t="s">
        <v>151</v>
      </c>
      <c r="B70" s="74" t="s">
        <v>180</v>
      </c>
      <c r="C70" s="70">
        <v>200</v>
      </c>
      <c r="D70" s="260">
        <f>'Ведомственная 24-25'!G59</f>
        <v>10000</v>
      </c>
      <c r="E70" s="260">
        <f>'Ведомственная 24-25'!H59</f>
        <v>10000</v>
      </c>
    </row>
    <row r="71" spans="1:5" ht="31.5" x14ac:dyDescent="0.2">
      <c r="A71" s="296" t="s">
        <v>537</v>
      </c>
      <c r="B71" s="298" t="s">
        <v>541</v>
      </c>
      <c r="C71" s="295"/>
      <c r="D71" s="259">
        <f>D72</f>
        <v>14082822</v>
      </c>
      <c r="E71" s="259">
        <f>E72</f>
        <v>5633129</v>
      </c>
    </row>
    <row r="72" spans="1:5" ht="47.25" x14ac:dyDescent="0.2">
      <c r="A72" s="291" t="s">
        <v>543</v>
      </c>
      <c r="B72" s="294" t="s">
        <v>538</v>
      </c>
      <c r="C72" s="295"/>
      <c r="D72" s="260">
        <f>D73</f>
        <v>14082822</v>
      </c>
      <c r="E72" s="260">
        <f>E73</f>
        <v>5633129</v>
      </c>
    </row>
    <row r="73" spans="1:5" ht="18.600000000000001" customHeight="1" x14ac:dyDescent="0.2">
      <c r="A73" s="341" t="s">
        <v>539</v>
      </c>
      <c r="B73" s="294" t="s">
        <v>538</v>
      </c>
      <c r="C73" s="295">
        <v>400</v>
      </c>
      <c r="D73" s="260">
        <f>'Ведомственная 24-25'!G205</f>
        <v>14082822</v>
      </c>
      <c r="E73" s="260">
        <f>'Ведомственная 24-25'!H205</f>
        <v>5633129</v>
      </c>
    </row>
    <row r="74" spans="1:5" ht="31.5" x14ac:dyDescent="0.2">
      <c r="A74" s="128" t="s">
        <v>615</v>
      </c>
      <c r="B74" s="63" t="s">
        <v>368</v>
      </c>
      <c r="C74" s="71"/>
      <c r="D74" s="259">
        <f>D75+D83+D133</f>
        <v>312158275</v>
      </c>
      <c r="E74" s="259">
        <f>E75+E83+E133</f>
        <v>301619455</v>
      </c>
    </row>
    <row r="75" spans="1:5" ht="47.25" x14ac:dyDescent="0.25">
      <c r="A75" s="140" t="s">
        <v>616</v>
      </c>
      <c r="B75" s="58" t="s">
        <v>380</v>
      </c>
      <c r="C75" s="71"/>
      <c r="D75" s="259">
        <f>D76+D80</f>
        <v>2202175</v>
      </c>
      <c r="E75" s="259">
        <f>E76+E80</f>
        <v>2202175</v>
      </c>
    </row>
    <row r="76" spans="1:5" ht="49.5" customHeight="1" x14ac:dyDescent="0.2">
      <c r="A76" s="69" t="s">
        <v>591</v>
      </c>
      <c r="B76" s="58" t="s">
        <v>419</v>
      </c>
      <c r="C76" s="71"/>
      <c r="D76" s="259">
        <f>D77</f>
        <v>2167522</v>
      </c>
      <c r="E76" s="259">
        <f>E77</f>
        <v>2167522</v>
      </c>
    </row>
    <row r="77" spans="1:5" ht="19.899999999999999" customHeight="1" x14ac:dyDescent="0.2">
      <c r="A77" s="54" t="s">
        <v>157</v>
      </c>
      <c r="B77" s="72" t="s">
        <v>244</v>
      </c>
      <c r="C77" s="70"/>
      <c r="D77" s="259">
        <f>D78+D79</f>
        <v>2167522</v>
      </c>
      <c r="E77" s="259">
        <f>E78+E79</f>
        <v>2167522</v>
      </c>
    </row>
    <row r="78" spans="1:5" ht="47.25" x14ac:dyDescent="0.2">
      <c r="A78" s="61" t="s">
        <v>47</v>
      </c>
      <c r="B78" s="74" t="s">
        <v>244</v>
      </c>
      <c r="C78" s="75">
        <v>100</v>
      </c>
      <c r="D78" s="260">
        <f>'Ведомственная 24-25'!G348</f>
        <v>2132968</v>
      </c>
      <c r="E78" s="260">
        <f>'Ведомственная 24-25'!H348</f>
        <v>2132968</v>
      </c>
    </row>
    <row r="79" spans="1:5" ht="31.5" x14ac:dyDescent="0.2">
      <c r="A79" s="61" t="s">
        <v>151</v>
      </c>
      <c r="B79" s="74" t="s">
        <v>244</v>
      </c>
      <c r="C79" s="75">
        <v>200</v>
      </c>
      <c r="D79" s="260">
        <f>'Ведомственная 24-25'!G349</f>
        <v>34554</v>
      </c>
      <c r="E79" s="260">
        <f>'Ведомственная 24-25'!H349</f>
        <v>34554</v>
      </c>
    </row>
    <row r="80" spans="1:5" ht="31.5" x14ac:dyDescent="0.2">
      <c r="A80" s="307" t="s">
        <v>717</v>
      </c>
      <c r="B80" s="357" t="s">
        <v>718</v>
      </c>
      <c r="C80" s="356"/>
      <c r="D80" s="259">
        <f>D81</f>
        <v>34653</v>
      </c>
      <c r="E80" s="259">
        <f>E81</f>
        <v>34653</v>
      </c>
    </row>
    <row r="81" spans="1:5" ht="31.5" x14ac:dyDescent="0.25">
      <c r="A81" s="389" t="s">
        <v>720</v>
      </c>
      <c r="B81" s="357" t="s">
        <v>719</v>
      </c>
      <c r="C81" s="299"/>
      <c r="D81" s="260">
        <f>D82</f>
        <v>34653</v>
      </c>
      <c r="E81" s="260">
        <f>E82</f>
        <v>34653</v>
      </c>
    </row>
    <row r="82" spans="1:5" ht="47.25" x14ac:dyDescent="0.2">
      <c r="A82" s="360" t="s">
        <v>47</v>
      </c>
      <c r="B82" s="358" t="s">
        <v>719</v>
      </c>
      <c r="C82" s="356">
        <v>100</v>
      </c>
      <c r="D82" s="260">
        <f>'Ведомственная 24-25'!G352</f>
        <v>34653</v>
      </c>
      <c r="E82" s="260">
        <f>'Ведомственная 24-25'!H352</f>
        <v>34653</v>
      </c>
    </row>
    <row r="83" spans="1:5" ht="47.25" x14ac:dyDescent="0.2">
      <c r="A83" s="128" t="s">
        <v>585</v>
      </c>
      <c r="B83" s="58" t="s">
        <v>376</v>
      </c>
      <c r="C83" s="71"/>
      <c r="D83" s="259">
        <f>D84+D93+D102+D111+D116+D121+D127+D124+D130</f>
        <v>304245203</v>
      </c>
      <c r="E83" s="259">
        <f>E84+E93+E102+E111+E116+E121+E127+E124+E130</f>
        <v>293706383</v>
      </c>
    </row>
    <row r="84" spans="1:5" ht="15.75" x14ac:dyDescent="0.2">
      <c r="A84" s="69" t="s">
        <v>232</v>
      </c>
      <c r="B84" s="58" t="s">
        <v>411</v>
      </c>
      <c r="C84" s="71"/>
      <c r="D84" s="259">
        <f>D85+D87+D91+D89</f>
        <v>14289169</v>
      </c>
      <c r="E84" s="259">
        <f>E85+E87+E91+E89</f>
        <v>14289169</v>
      </c>
    </row>
    <row r="85" spans="1:5" ht="15.75" x14ac:dyDescent="0.2">
      <c r="A85" s="54" t="s">
        <v>33</v>
      </c>
      <c r="B85" s="72" t="s">
        <v>245</v>
      </c>
      <c r="C85" s="71"/>
      <c r="D85" s="259">
        <f>D86</f>
        <v>490777</v>
      </c>
      <c r="E85" s="259">
        <f>E86</f>
        <v>490777</v>
      </c>
    </row>
    <row r="86" spans="1:5" ht="15.75" x14ac:dyDescent="0.2">
      <c r="A86" s="61" t="s">
        <v>275</v>
      </c>
      <c r="B86" s="74" t="s">
        <v>245</v>
      </c>
      <c r="C86" s="75">
        <v>300</v>
      </c>
      <c r="D86" s="260">
        <f>'Ведомственная 24-25'!G364</f>
        <v>490777</v>
      </c>
      <c r="E86" s="260">
        <f>'Ведомственная 24-25'!H364</f>
        <v>490777</v>
      </c>
    </row>
    <row r="87" spans="1:5" ht="78.75" x14ac:dyDescent="0.2">
      <c r="A87" s="173" t="s">
        <v>211</v>
      </c>
      <c r="B87" s="72" t="s">
        <v>233</v>
      </c>
      <c r="C87" s="71"/>
      <c r="D87" s="259">
        <f>D88</f>
        <v>7774542</v>
      </c>
      <c r="E87" s="259">
        <f>E88</f>
        <v>7774542</v>
      </c>
    </row>
    <row r="88" spans="1:5" ht="31.5" x14ac:dyDescent="0.2">
      <c r="A88" s="61" t="s">
        <v>48</v>
      </c>
      <c r="B88" s="74" t="s">
        <v>233</v>
      </c>
      <c r="C88" s="75">
        <v>600</v>
      </c>
      <c r="D88" s="260">
        <f>'Ведомственная 24-25'!G284</f>
        <v>7774542</v>
      </c>
      <c r="E88" s="260">
        <f>'Ведомственная 24-25'!H284</f>
        <v>7774542</v>
      </c>
    </row>
    <row r="89" spans="1:5" ht="47.25" x14ac:dyDescent="0.2">
      <c r="A89" s="296" t="s">
        <v>640</v>
      </c>
      <c r="B89" s="353" t="s">
        <v>641</v>
      </c>
      <c r="C89" s="354"/>
      <c r="D89" s="259">
        <f>D90</f>
        <v>307538</v>
      </c>
      <c r="E89" s="259">
        <f>E90</f>
        <v>307538</v>
      </c>
    </row>
    <row r="90" spans="1:5" ht="31.5" x14ac:dyDescent="0.2">
      <c r="A90" s="291" t="s">
        <v>48</v>
      </c>
      <c r="B90" s="355" t="s">
        <v>641</v>
      </c>
      <c r="C90" s="356">
        <v>600</v>
      </c>
      <c r="D90" s="260">
        <f>'Ведомственная 24-25'!G286</f>
        <v>307538</v>
      </c>
      <c r="E90" s="260">
        <f>'Ведомственная 24-25'!H286</f>
        <v>307538</v>
      </c>
    </row>
    <row r="91" spans="1:5" ht="31.5" x14ac:dyDescent="0.2">
      <c r="A91" s="54" t="s">
        <v>157</v>
      </c>
      <c r="B91" s="130" t="s">
        <v>234</v>
      </c>
      <c r="C91" s="71"/>
      <c r="D91" s="259">
        <f>D92</f>
        <v>5716312</v>
      </c>
      <c r="E91" s="259">
        <f>E92</f>
        <v>5716312</v>
      </c>
    </row>
    <row r="92" spans="1:5" ht="31.5" x14ac:dyDescent="0.2">
      <c r="A92" s="61" t="s">
        <v>48</v>
      </c>
      <c r="B92" s="113" t="s">
        <v>234</v>
      </c>
      <c r="C92" s="75">
        <v>600</v>
      </c>
      <c r="D92" s="260">
        <f>'Ведомственная 24-25'!G288</f>
        <v>5716312</v>
      </c>
      <c r="E92" s="260">
        <f>'Ведомственная 24-25'!H288</f>
        <v>5716312</v>
      </c>
    </row>
    <row r="93" spans="1:5" ht="15.75" x14ac:dyDescent="0.2">
      <c r="A93" s="69" t="s">
        <v>235</v>
      </c>
      <c r="B93" s="130" t="s">
        <v>412</v>
      </c>
      <c r="C93" s="75"/>
      <c r="D93" s="259">
        <f>D94+D100+D98+D96</f>
        <v>258036852</v>
      </c>
      <c r="E93" s="259">
        <f>E94+E100+E98+E96</f>
        <v>266543448</v>
      </c>
    </row>
    <row r="94" spans="1:5" ht="78.75" x14ac:dyDescent="0.2">
      <c r="A94" s="173" t="s">
        <v>145</v>
      </c>
      <c r="B94" s="72" t="s">
        <v>236</v>
      </c>
      <c r="C94" s="71"/>
      <c r="D94" s="259">
        <f>D95</f>
        <v>223386179</v>
      </c>
      <c r="E94" s="259">
        <f>E95</f>
        <v>223386179</v>
      </c>
    </row>
    <row r="95" spans="1:5" ht="31.5" x14ac:dyDescent="0.2">
      <c r="A95" s="61" t="s">
        <v>48</v>
      </c>
      <c r="B95" s="74" t="s">
        <v>236</v>
      </c>
      <c r="C95" s="75">
        <v>600</v>
      </c>
      <c r="D95" s="260">
        <f>'Ведомственная 24-25'!G294</f>
        <v>223386179</v>
      </c>
      <c r="E95" s="260">
        <f>'Ведомственная 24-25'!H294</f>
        <v>223386179</v>
      </c>
    </row>
    <row r="96" spans="1:5" ht="47.25" x14ac:dyDescent="0.2">
      <c r="A96" s="296" t="s">
        <v>640</v>
      </c>
      <c r="B96" s="350" t="s">
        <v>642</v>
      </c>
      <c r="C96" s="354"/>
      <c r="D96" s="259">
        <f>D97</f>
        <v>12455861</v>
      </c>
      <c r="E96" s="259">
        <f>E97</f>
        <v>12455861</v>
      </c>
    </row>
    <row r="97" spans="1:5" ht="31.5" x14ac:dyDescent="0.2">
      <c r="A97" s="291" t="s">
        <v>48</v>
      </c>
      <c r="B97" s="352" t="s">
        <v>642</v>
      </c>
      <c r="C97" s="356">
        <v>600</v>
      </c>
      <c r="D97" s="260">
        <f>'Ведомственная 24-25'!G296</f>
        <v>12455861</v>
      </c>
      <c r="E97" s="260">
        <f>'Ведомственная 24-25'!H296</f>
        <v>12455861</v>
      </c>
    </row>
    <row r="98" spans="1:5" ht="31.5" x14ac:dyDescent="0.2">
      <c r="A98" s="54" t="s">
        <v>494</v>
      </c>
      <c r="B98" s="58" t="s">
        <v>723</v>
      </c>
      <c r="C98" s="73"/>
      <c r="D98" s="259">
        <f>D99</f>
        <v>13905360</v>
      </c>
      <c r="E98" s="259">
        <f>E99</f>
        <v>13905360</v>
      </c>
    </row>
    <row r="99" spans="1:5" ht="31.5" x14ac:dyDescent="0.2">
      <c r="A99" s="61" t="s">
        <v>48</v>
      </c>
      <c r="B99" s="60" t="s">
        <v>723</v>
      </c>
      <c r="C99" s="75">
        <v>600</v>
      </c>
      <c r="D99" s="260">
        <f>'Ведомственная 24-25'!G298</f>
        <v>13905360</v>
      </c>
      <c r="E99" s="260">
        <f>'Ведомственная 24-25'!H298</f>
        <v>13905360</v>
      </c>
    </row>
    <row r="100" spans="1:5" ht="31.5" x14ac:dyDescent="0.2">
      <c r="A100" s="54" t="s">
        <v>157</v>
      </c>
      <c r="B100" s="130" t="s">
        <v>237</v>
      </c>
      <c r="C100" s="71"/>
      <c r="D100" s="259">
        <f>D101</f>
        <v>8289452</v>
      </c>
      <c r="E100" s="259">
        <f>E101</f>
        <v>16796048</v>
      </c>
    </row>
    <row r="101" spans="1:5" ht="31.5" x14ac:dyDescent="0.2">
      <c r="A101" s="61" t="s">
        <v>48</v>
      </c>
      <c r="B101" s="113" t="s">
        <v>237</v>
      </c>
      <c r="C101" s="75">
        <v>600</v>
      </c>
      <c r="D101" s="260">
        <f>'Ведомственная 24-25'!G300</f>
        <v>8289452</v>
      </c>
      <c r="E101" s="260">
        <f>'Ведомственная 24-25'!H300</f>
        <v>16796048</v>
      </c>
    </row>
    <row r="102" spans="1:5" ht="15.75" x14ac:dyDescent="0.2">
      <c r="A102" s="69" t="s">
        <v>238</v>
      </c>
      <c r="B102" s="72" t="s">
        <v>413</v>
      </c>
      <c r="C102" s="75"/>
      <c r="D102" s="259">
        <f>D105+D103+D107+D109</f>
        <v>6524024</v>
      </c>
      <c r="E102" s="259">
        <f>E105+E103+E107+E109</f>
        <v>6326992</v>
      </c>
    </row>
    <row r="103" spans="1:5" ht="63" x14ac:dyDescent="0.2">
      <c r="A103" s="307" t="s">
        <v>548</v>
      </c>
      <c r="B103" s="58" t="s">
        <v>502</v>
      </c>
      <c r="C103" s="75"/>
      <c r="D103" s="259">
        <f>D104</f>
        <v>342276</v>
      </c>
      <c r="E103" s="259">
        <f>E104</f>
        <v>342276</v>
      </c>
    </row>
    <row r="104" spans="1:5" ht="31.5" x14ac:dyDescent="0.2">
      <c r="A104" s="61" t="s">
        <v>48</v>
      </c>
      <c r="B104" s="60" t="s">
        <v>502</v>
      </c>
      <c r="C104" s="75">
        <v>600</v>
      </c>
      <c r="D104" s="260">
        <f>'Ведомственная 24-25'!G303</f>
        <v>342276</v>
      </c>
      <c r="E104" s="260">
        <f>'Ведомственная 24-25'!H303</f>
        <v>342276</v>
      </c>
    </row>
    <row r="105" spans="1:5" ht="47.25" x14ac:dyDescent="0.2">
      <c r="A105" s="277" t="s">
        <v>549</v>
      </c>
      <c r="B105" s="72" t="s">
        <v>7</v>
      </c>
      <c r="C105" s="75"/>
      <c r="D105" s="259">
        <f>D106</f>
        <v>2503067</v>
      </c>
      <c r="E105" s="259">
        <f>E106</f>
        <v>2503067</v>
      </c>
    </row>
    <row r="106" spans="1:5" ht="31.5" x14ac:dyDescent="0.2">
      <c r="A106" s="61" t="s">
        <v>48</v>
      </c>
      <c r="B106" s="74" t="s">
        <v>7</v>
      </c>
      <c r="C106" s="75">
        <v>600</v>
      </c>
      <c r="D106" s="260">
        <f>'Ведомственная 24-25'!G305</f>
        <v>2503067</v>
      </c>
      <c r="E106" s="260">
        <f>'Ведомственная 24-25'!H305</f>
        <v>2503067</v>
      </c>
    </row>
    <row r="107" spans="1:5" ht="47.25" x14ac:dyDescent="0.2">
      <c r="A107" s="296" t="s">
        <v>503</v>
      </c>
      <c r="B107" s="298" t="s">
        <v>504</v>
      </c>
      <c r="C107" s="75"/>
      <c r="D107" s="259">
        <f>D108</f>
        <v>3181071</v>
      </c>
      <c r="E107" s="259">
        <f>E108</f>
        <v>2984039</v>
      </c>
    </row>
    <row r="108" spans="1:5" ht="31.5" x14ac:dyDescent="0.2">
      <c r="A108" s="291" t="s">
        <v>48</v>
      </c>
      <c r="B108" s="294" t="s">
        <v>504</v>
      </c>
      <c r="C108" s="75">
        <v>600</v>
      </c>
      <c r="D108" s="260">
        <f>'Ведомственная 24-25'!G307</f>
        <v>3181071</v>
      </c>
      <c r="E108" s="260">
        <f>'Ведомственная 24-25'!H307</f>
        <v>2984039</v>
      </c>
    </row>
    <row r="109" spans="1:5" ht="31.5" x14ac:dyDescent="0.2">
      <c r="A109" s="217" t="s">
        <v>509</v>
      </c>
      <c r="B109" s="58" t="s">
        <v>510</v>
      </c>
      <c r="C109" s="75"/>
      <c r="D109" s="259">
        <f>D110</f>
        <v>497610</v>
      </c>
      <c r="E109" s="259">
        <f>E110</f>
        <v>497610</v>
      </c>
    </row>
    <row r="110" spans="1:5" ht="31.5" x14ac:dyDescent="0.2">
      <c r="A110" s="218" t="s">
        <v>48</v>
      </c>
      <c r="B110" s="60" t="s">
        <v>510</v>
      </c>
      <c r="C110" s="75">
        <v>600</v>
      </c>
      <c r="D110" s="260">
        <f>'Ведомственная 24-25'!G309</f>
        <v>497610</v>
      </c>
      <c r="E110" s="260">
        <f>'Ведомственная 24-25'!H309</f>
        <v>497610</v>
      </c>
    </row>
    <row r="111" spans="1:5" ht="15.75" x14ac:dyDescent="0.2">
      <c r="A111" s="69" t="s">
        <v>239</v>
      </c>
      <c r="B111" s="72" t="s">
        <v>414</v>
      </c>
      <c r="C111" s="75"/>
      <c r="D111" s="259">
        <f>D114+D112</f>
        <v>3481047</v>
      </c>
      <c r="E111" s="259">
        <f>E114+E112</f>
        <v>3481047</v>
      </c>
    </row>
    <row r="112" spans="1:5" ht="31.5" x14ac:dyDescent="0.2">
      <c r="A112" s="69" t="s">
        <v>498</v>
      </c>
      <c r="B112" s="58" t="s">
        <v>499</v>
      </c>
      <c r="C112" s="75"/>
      <c r="D112" s="259">
        <f>D113</f>
        <v>362398</v>
      </c>
      <c r="E112" s="259">
        <f>E113</f>
        <v>362398</v>
      </c>
    </row>
    <row r="113" spans="1:5" ht="31.5" x14ac:dyDescent="0.2">
      <c r="A113" s="61" t="s">
        <v>48</v>
      </c>
      <c r="B113" s="60" t="s">
        <v>499</v>
      </c>
      <c r="C113" s="75">
        <v>600</v>
      </c>
      <c r="D113" s="260">
        <f>'Ведомственная 24-25'!G312</f>
        <v>362398</v>
      </c>
      <c r="E113" s="260">
        <f>'Ведомственная 24-25'!H312</f>
        <v>362398</v>
      </c>
    </row>
    <row r="114" spans="1:5" ht="31.5" x14ac:dyDescent="0.2">
      <c r="A114" s="69" t="s">
        <v>240</v>
      </c>
      <c r="B114" s="58" t="s">
        <v>241</v>
      </c>
      <c r="C114" s="71"/>
      <c r="D114" s="259">
        <f>D115</f>
        <v>3118649</v>
      </c>
      <c r="E114" s="259">
        <f>E115</f>
        <v>3118649</v>
      </c>
    </row>
    <row r="115" spans="1:5" ht="31.5" x14ac:dyDescent="0.2">
      <c r="A115" s="61" t="s">
        <v>48</v>
      </c>
      <c r="B115" s="60" t="s">
        <v>241</v>
      </c>
      <c r="C115" s="70">
        <v>600</v>
      </c>
      <c r="D115" s="260">
        <f>'Ведомственная 24-25'!G314</f>
        <v>3118649</v>
      </c>
      <c r="E115" s="260">
        <f>'Ведомственная 24-25'!H314</f>
        <v>3118649</v>
      </c>
    </row>
    <row r="116" spans="1:5" ht="15.75" x14ac:dyDescent="0.2">
      <c r="A116" s="217" t="s">
        <v>477</v>
      </c>
      <c r="B116" s="58" t="s">
        <v>478</v>
      </c>
      <c r="C116" s="70"/>
      <c r="D116" s="259">
        <f>D119+D117</f>
        <v>2787580</v>
      </c>
      <c r="E116" s="259">
        <f>E119+E117</f>
        <v>2787580</v>
      </c>
    </row>
    <row r="117" spans="1:5" ht="47.25" x14ac:dyDescent="0.2">
      <c r="A117" s="217" t="s">
        <v>500</v>
      </c>
      <c r="B117" s="58" t="s">
        <v>501</v>
      </c>
      <c r="C117" s="70"/>
      <c r="D117" s="259">
        <f>D118</f>
        <v>821016</v>
      </c>
      <c r="E117" s="259">
        <f>E118</f>
        <v>821016</v>
      </c>
    </row>
    <row r="118" spans="1:5" ht="31.5" x14ac:dyDescent="0.2">
      <c r="A118" s="218" t="s">
        <v>48</v>
      </c>
      <c r="B118" s="60" t="s">
        <v>501</v>
      </c>
      <c r="C118" s="70">
        <v>600</v>
      </c>
      <c r="D118" s="260">
        <f>'Ведомственная 24-25'!G317</f>
        <v>821016</v>
      </c>
      <c r="E118" s="260">
        <f>'Ведомственная 24-25'!H317</f>
        <v>821016</v>
      </c>
    </row>
    <row r="119" spans="1:5" ht="47.25" x14ac:dyDescent="0.2">
      <c r="A119" s="217" t="s">
        <v>479</v>
      </c>
      <c r="B119" s="58" t="s">
        <v>480</v>
      </c>
      <c r="C119" s="71"/>
      <c r="D119" s="259">
        <f>D120</f>
        <v>1966564</v>
      </c>
      <c r="E119" s="259">
        <f>E120</f>
        <v>1966564</v>
      </c>
    </row>
    <row r="120" spans="1:5" ht="31.5" x14ac:dyDescent="0.2">
      <c r="A120" s="218" t="s">
        <v>48</v>
      </c>
      <c r="B120" s="60" t="s">
        <v>480</v>
      </c>
      <c r="C120" s="70">
        <v>600</v>
      </c>
      <c r="D120" s="260">
        <f>'Ведомственная 24-25'!G319</f>
        <v>1966564</v>
      </c>
      <c r="E120" s="260">
        <f>'Ведомственная 24-25'!H319</f>
        <v>1966564</v>
      </c>
    </row>
    <row r="121" spans="1:5" ht="15.75" x14ac:dyDescent="0.2">
      <c r="A121" s="320" t="s">
        <v>507</v>
      </c>
      <c r="B121" s="58" t="s">
        <v>508</v>
      </c>
      <c r="C121" s="70"/>
      <c r="D121" s="259">
        <f>D122</f>
        <v>9015540</v>
      </c>
      <c r="E121" s="259">
        <f>E122</f>
        <v>0</v>
      </c>
    </row>
    <row r="122" spans="1:5" ht="120.6" customHeight="1" x14ac:dyDescent="0.2">
      <c r="A122" s="320" t="s">
        <v>721</v>
      </c>
      <c r="B122" s="58" t="s">
        <v>689</v>
      </c>
      <c r="C122" s="70"/>
      <c r="D122" s="260">
        <f>D123</f>
        <v>9015540</v>
      </c>
      <c r="E122" s="260">
        <f>E123</f>
        <v>0</v>
      </c>
    </row>
    <row r="123" spans="1:5" ht="31.5" x14ac:dyDescent="0.2">
      <c r="A123" s="218" t="s">
        <v>48</v>
      </c>
      <c r="B123" s="60" t="s">
        <v>689</v>
      </c>
      <c r="C123" s="70">
        <v>600</v>
      </c>
      <c r="D123" s="260">
        <f>'Ведомственная 24-25'!G322</f>
        <v>9015540</v>
      </c>
      <c r="E123" s="260">
        <f>'Ведомственная 24-25'!H322</f>
        <v>0</v>
      </c>
    </row>
    <row r="124" spans="1:5" ht="15.75" x14ac:dyDescent="0.2">
      <c r="A124" s="320" t="s">
        <v>670</v>
      </c>
      <c r="B124" s="58" t="s">
        <v>671</v>
      </c>
      <c r="C124" s="70"/>
      <c r="D124" s="259">
        <f>D125</f>
        <v>2765050</v>
      </c>
      <c r="E124" s="259">
        <f>E125</f>
        <v>0</v>
      </c>
    </row>
    <row r="125" spans="1:5" ht="57.6" customHeight="1" x14ac:dyDescent="0.2">
      <c r="A125" s="296" t="s">
        <v>695</v>
      </c>
      <c r="B125" s="58" t="s">
        <v>694</v>
      </c>
      <c r="C125" s="70"/>
      <c r="D125" s="259">
        <f>D126</f>
        <v>2765050</v>
      </c>
      <c r="E125" s="259">
        <f>E126</f>
        <v>0</v>
      </c>
    </row>
    <row r="126" spans="1:5" ht="31.5" x14ac:dyDescent="0.2">
      <c r="A126" s="218" t="s">
        <v>48</v>
      </c>
      <c r="B126" s="60" t="s">
        <v>694</v>
      </c>
      <c r="C126" s="70">
        <v>600</v>
      </c>
      <c r="D126" s="260">
        <f>'Ведомственная 24-25'!G325</f>
        <v>2765050</v>
      </c>
      <c r="E126" s="260">
        <f>'Ведомственная 24-25'!H325</f>
        <v>0</v>
      </c>
    </row>
    <row r="127" spans="1:5" ht="15.75" x14ac:dyDescent="0.2">
      <c r="A127" s="217" t="s">
        <v>505</v>
      </c>
      <c r="B127" s="58" t="s">
        <v>506</v>
      </c>
      <c r="C127" s="70"/>
      <c r="D127" s="259">
        <f>D128</f>
        <v>7067794</v>
      </c>
      <c r="E127" s="259">
        <f>E128</f>
        <v>0</v>
      </c>
    </row>
    <row r="128" spans="1:5" ht="64.150000000000006" customHeight="1" x14ac:dyDescent="0.2">
      <c r="A128" s="217" t="s">
        <v>722</v>
      </c>
      <c r="B128" s="58" t="s">
        <v>684</v>
      </c>
      <c r="C128" s="70"/>
      <c r="D128" s="260">
        <f>D129</f>
        <v>7067794</v>
      </c>
      <c r="E128" s="260">
        <f>E129</f>
        <v>0</v>
      </c>
    </row>
    <row r="129" spans="1:5" ht="31.5" x14ac:dyDescent="0.2">
      <c r="A129" s="218" t="s">
        <v>48</v>
      </c>
      <c r="B129" s="60" t="s">
        <v>684</v>
      </c>
      <c r="C129" s="70">
        <v>600</v>
      </c>
      <c r="D129" s="260">
        <f>'Ведомственная 24-25'!G328</f>
        <v>7067794</v>
      </c>
      <c r="E129" s="260">
        <f>'Ведомственная 24-25'!H328</f>
        <v>0</v>
      </c>
    </row>
    <row r="130" spans="1:5" ht="31.5" x14ac:dyDescent="0.2">
      <c r="A130" s="296" t="s">
        <v>704</v>
      </c>
      <c r="B130" s="375" t="s">
        <v>705</v>
      </c>
      <c r="C130" s="343"/>
      <c r="D130" s="259">
        <f>D131</f>
        <v>278147</v>
      </c>
      <c r="E130" s="259">
        <f>E131</f>
        <v>278147</v>
      </c>
    </row>
    <row r="131" spans="1:5" ht="47.25" x14ac:dyDescent="0.2">
      <c r="A131" s="296" t="s">
        <v>706</v>
      </c>
      <c r="B131" s="375" t="s">
        <v>707</v>
      </c>
      <c r="C131" s="343"/>
      <c r="D131" s="259">
        <f>D132</f>
        <v>278147</v>
      </c>
      <c r="E131" s="259">
        <f>E132</f>
        <v>278147</v>
      </c>
    </row>
    <row r="132" spans="1:5" ht="31.5" x14ac:dyDescent="0.2">
      <c r="A132" s="291" t="s">
        <v>48</v>
      </c>
      <c r="B132" s="378" t="s">
        <v>707</v>
      </c>
      <c r="C132" s="345" t="s">
        <v>312</v>
      </c>
      <c r="D132" s="260">
        <f>'Ведомственная 24-25'!G331</f>
        <v>278147</v>
      </c>
      <c r="E132" s="260">
        <f>'Ведомственная 24-25'!H331</f>
        <v>278147</v>
      </c>
    </row>
    <row r="133" spans="1:5" ht="47.25" x14ac:dyDescent="0.25">
      <c r="A133" s="140" t="s">
        <v>586</v>
      </c>
      <c r="B133" s="58" t="s">
        <v>383</v>
      </c>
      <c r="C133" s="71"/>
      <c r="D133" s="259">
        <f>D134+D139</f>
        <v>5710897</v>
      </c>
      <c r="E133" s="259">
        <f>E134+E139</f>
        <v>5710897</v>
      </c>
    </row>
    <row r="134" spans="1:5" ht="31.5" x14ac:dyDescent="0.25">
      <c r="A134" s="140" t="s">
        <v>242</v>
      </c>
      <c r="B134" s="58" t="s">
        <v>415</v>
      </c>
      <c r="C134" s="71"/>
      <c r="D134" s="259">
        <f>D135+D137</f>
        <v>3812081</v>
      </c>
      <c r="E134" s="259">
        <f>E135+E137</f>
        <v>3812081</v>
      </c>
    </row>
    <row r="135" spans="1:5" ht="15.75" x14ac:dyDescent="0.2">
      <c r="A135" s="61" t="s">
        <v>157</v>
      </c>
      <c r="B135" s="130" t="s">
        <v>243</v>
      </c>
      <c r="C135" s="71"/>
      <c r="D135" s="259">
        <f>D136</f>
        <v>3533556</v>
      </c>
      <c r="E135" s="259">
        <f>E136</f>
        <v>3533556</v>
      </c>
    </row>
    <row r="136" spans="1:5" ht="31.5" x14ac:dyDescent="0.2">
      <c r="A136" s="291" t="s">
        <v>48</v>
      </c>
      <c r="B136" s="113" t="s">
        <v>243</v>
      </c>
      <c r="C136" s="75">
        <v>600</v>
      </c>
      <c r="D136" s="260">
        <f>'Ведомственная 24-25'!G337</f>
        <v>3533556</v>
      </c>
      <c r="E136" s="260">
        <f>'Ведомственная 24-25'!H337</f>
        <v>3533556</v>
      </c>
    </row>
    <row r="137" spans="1:5" ht="47.25" x14ac:dyDescent="0.2">
      <c r="A137" s="296" t="s">
        <v>640</v>
      </c>
      <c r="B137" s="353" t="s">
        <v>643</v>
      </c>
      <c r="C137" s="354"/>
      <c r="D137" s="259">
        <f>D138</f>
        <v>278525</v>
      </c>
      <c r="E137" s="259">
        <f>E138</f>
        <v>278525</v>
      </c>
    </row>
    <row r="138" spans="1:5" ht="31.5" x14ac:dyDescent="0.2">
      <c r="A138" s="291" t="s">
        <v>48</v>
      </c>
      <c r="B138" s="355" t="s">
        <v>643</v>
      </c>
      <c r="C138" s="356">
        <v>600</v>
      </c>
      <c r="D138" s="260">
        <f>'Ведомственная 24-25'!G339</f>
        <v>278525</v>
      </c>
      <c r="E138" s="260">
        <f>'Ведомственная 24-25'!H339</f>
        <v>278525</v>
      </c>
    </row>
    <row r="139" spans="1:5" ht="31.5" x14ac:dyDescent="0.2">
      <c r="A139" s="296" t="s">
        <v>644</v>
      </c>
      <c r="B139" s="350" t="s">
        <v>645</v>
      </c>
      <c r="C139" s="351"/>
      <c r="D139" s="259">
        <f>D140</f>
        <v>1898816</v>
      </c>
      <c r="E139" s="259">
        <f>E140</f>
        <v>1898816</v>
      </c>
    </row>
    <row r="140" spans="1:5" ht="31.5" x14ac:dyDescent="0.2">
      <c r="A140" s="291" t="s">
        <v>646</v>
      </c>
      <c r="B140" s="352" t="s">
        <v>647</v>
      </c>
      <c r="C140" s="351"/>
      <c r="D140" s="260">
        <f>D141</f>
        <v>1898816</v>
      </c>
      <c r="E140" s="260">
        <f>E141</f>
        <v>1898816</v>
      </c>
    </row>
    <row r="141" spans="1:5" ht="31.5" x14ac:dyDescent="0.2">
      <c r="A141" s="291" t="s">
        <v>48</v>
      </c>
      <c r="B141" s="352" t="s">
        <v>647</v>
      </c>
      <c r="C141" s="319">
        <v>600</v>
      </c>
      <c r="D141" s="260">
        <f>'Ведомственная 24-25'!G342</f>
        <v>1898816</v>
      </c>
      <c r="E141" s="260">
        <f>'Ведомственная 24-25'!H342</f>
        <v>1898816</v>
      </c>
    </row>
    <row r="142" spans="1:5" ht="31.5" x14ac:dyDescent="0.2">
      <c r="A142" s="54" t="s">
        <v>565</v>
      </c>
      <c r="B142" s="63" t="s">
        <v>359</v>
      </c>
      <c r="C142" s="71"/>
      <c r="D142" s="259">
        <f>D143</f>
        <v>386350</v>
      </c>
      <c r="E142" s="259">
        <f>E143</f>
        <v>386350</v>
      </c>
    </row>
    <row r="143" spans="1:5" ht="51.75" customHeight="1" x14ac:dyDescent="0.2">
      <c r="A143" s="54" t="s">
        <v>566</v>
      </c>
      <c r="B143" s="58" t="s">
        <v>394</v>
      </c>
      <c r="C143" s="71"/>
      <c r="D143" s="259">
        <f>D144</f>
        <v>386350</v>
      </c>
      <c r="E143" s="259">
        <f>E144</f>
        <v>386350</v>
      </c>
    </row>
    <row r="144" spans="1:5" ht="47.25" x14ac:dyDescent="0.2">
      <c r="A144" s="54" t="s">
        <v>118</v>
      </c>
      <c r="B144" s="58" t="s">
        <v>398</v>
      </c>
      <c r="C144" s="71"/>
      <c r="D144" s="259">
        <f>D145+D147</f>
        <v>386350</v>
      </c>
      <c r="E144" s="259">
        <f>E145+E147</f>
        <v>386350</v>
      </c>
    </row>
    <row r="145" spans="1:5" ht="15.75" x14ac:dyDescent="0.2">
      <c r="A145" s="54" t="s">
        <v>300</v>
      </c>
      <c r="B145" s="58" t="s">
        <v>301</v>
      </c>
      <c r="C145" s="71"/>
      <c r="D145" s="259">
        <f>D146</f>
        <v>10000</v>
      </c>
      <c r="E145" s="259">
        <f>E146</f>
        <v>10000</v>
      </c>
    </row>
    <row r="146" spans="1:5" ht="21.75" customHeight="1" x14ac:dyDescent="0.2">
      <c r="A146" s="61" t="s">
        <v>151</v>
      </c>
      <c r="B146" s="60" t="s">
        <v>301</v>
      </c>
      <c r="C146" s="70">
        <v>200</v>
      </c>
      <c r="D146" s="260">
        <f>'Ведомственная 24-25'!G64</f>
        <v>10000</v>
      </c>
      <c r="E146" s="260">
        <f>'Ведомственная 24-25'!H64</f>
        <v>10000</v>
      </c>
    </row>
    <row r="147" spans="1:5" ht="15.75" x14ac:dyDescent="0.2">
      <c r="A147" s="54" t="s">
        <v>119</v>
      </c>
      <c r="B147" s="58" t="s">
        <v>120</v>
      </c>
      <c r="C147" s="71"/>
      <c r="D147" s="259">
        <f>D148</f>
        <v>376350</v>
      </c>
      <c r="E147" s="259">
        <f>E148</f>
        <v>376350</v>
      </c>
    </row>
    <row r="148" spans="1:5" ht="21.75" customHeight="1" x14ac:dyDescent="0.2">
      <c r="A148" s="61" t="s">
        <v>151</v>
      </c>
      <c r="B148" s="60" t="s">
        <v>120</v>
      </c>
      <c r="C148" s="70">
        <v>200</v>
      </c>
      <c r="D148" s="260">
        <f>'Ведомственная 24-25'!G66</f>
        <v>376350</v>
      </c>
      <c r="E148" s="260">
        <f>'Ведомственная 24-25'!H66</f>
        <v>376350</v>
      </c>
    </row>
    <row r="149" spans="1:5" ht="36.6" customHeight="1" x14ac:dyDescent="0.2">
      <c r="A149" s="374" t="s">
        <v>675</v>
      </c>
      <c r="B149" s="375" t="s">
        <v>676</v>
      </c>
      <c r="C149" s="70"/>
      <c r="D149" s="259">
        <f t="shared" ref="D149:E152" si="1">D150</f>
        <v>1440</v>
      </c>
      <c r="E149" s="259">
        <f t="shared" si="1"/>
        <v>1440</v>
      </c>
    </row>
    <row r="150" spans="1:5" ht="51.6" customHeight="1" x14ac:dyDescent="0.2">
      <c r="A150" s="376" t="s">
        <v>677</v>
      </c>
      <c r="B150" s="375" t="s">
        <v>678</v>
      </c>
      <c r="C150" s="299"/>
      <c r="D150" s="259">
        <f t="shared" si="1"/>
        <v>1440</v>
      </c>
      <c r="E150" s="259">
        <f t="shared" si="1"/>
        <v>1440</v>
      </c>
    </row>
    <row r="151" spans="1:5" ht="36.6" customHeight="1" x14ac:dyDescent="0.2">
      <c r="A151" s="376" t="s">
        <v>679</v>
      </c>
      <c r="B151" s="375" t="s">
        <v>680</v>
      </c>
      <c r="C151" s="299"/>
      <c r="D151" s="259">
        <f t="shared" si="1"/>
        <v>1440</v>
      </c>
      <c r="E151" s="259">
        <f t="shared" si="1"/>
        <v>1440</v>
      </c>
    </row>
    <row r="152" spans="1:5" ht="21.75" customHeight="1" x14ac:dyDescent="0.2">
      <c r="A152" s="376" t="s">
        <v>681</v>
      </c>
      <c r="B152" s="375" t="s">
        <v>682</v>
      </c>
      <c r="C152" s="299"/>
      <c r="D152" s="259">
        <f t="shared" si="1"/>
        <v>1440</v>
      </c>
      <c r="E152" s="259">
        <f t="shared" si="1"/>
        <v>1440</v>
      </c>
    </row>
    <row r="153" spans="1:5" ht="23.45" customHeight="1" x14ac:dyDescent="0.2">
      <c r="A153" s="377" t="s">
        <v>151</v>
      </c>
      <c r="B153" s="378" t="s">
        <v>682</v>
      </c>
      <c r="C153" s="295">
        <v>200</v>
      </c>
      <c r="D153" s="260">
        <f>'Ведомственная 24-25'!G162</f>
        <v>1440</v>
      </c>
      <c r="E153" s="260">
        <f>'Ведомственная 24-25'!H162</f>
        <v>1440</v>
      </c>
    </row>
    <row r="154" spans="1:5" ht="47.45" customHeight="1" x14ac:dyDescent="0.2">
      <c r="A154" s="374" t="s">
        <v>709</v>
      </c>
      <c r="B154" s="375" t="s">
        <v>710</v>
      </c>
      <c r="C154" s="295"/>
      <c r="D154" s="259">
        <f>D155</f>
        <v>5548027</v>
      </c>
      <c r="E154" s="260"/>
    </row>
    <row r="155" spans="1:5" ht="67.150000000000006" customHeight="1" x14ac:dyDescent="0.2">
      <c r="A155" s="374" t="s">
        <v>711</v>
      </c>
      <c r="B155" s="375" t="s">
        <v>712</v>
      </c>
      <c r="C155" s="295"/>
      <c r="D155" s="259">
        <f>D156</f>
        <v>5548027</v>
      </c>
      <c r="E155" s="260"/>
    </row>
    <row r="156" spans="1:5" ht="37.15" customHeight="1" x14ac:dyDescent="0.2">
      <c r="A156" s="374" t="s">
        <v>713</v>
      </c>
      <c r="B156" s="375" t="s">
        <v>714</v>
      </c>
      <c r="C156" s="295"/>
      <c r="D156" s="259">
        <f>D157</f>
        <v>5548027</v>
      </c>
      <c r="E156" s="260"/>
    </row>
    <row r="157" spans="1:5" ht="37.15" customHeight="1" x14ac:dyDescent="0.2">
      <c r="A157" s="374" t="s">
        <v>715</v>
      </c>
      <c r="B157" s="298" t="s">
        <v>716</v>
      </c>
      <c r="C157" s="295"/>
      <c r="D157" s="259">
        <f>D158</f>
        <v>5548027</v>
      </c>
      <c r="E157" s="260"/>
    </row>
    <row r="158" spans="1:5" ht="23.45" customHeight="1" x14ac:dyDescent="0.2">
      <c r="A158" s="341" t="s">
        <v>539</v>
      </c>
      <c r="B158" s="294" t="s">
        <v>716</v>
      </c>
      <c r="C158" s="295">
        <v>400</v>
      </c>
      <c r="D158" s="260">
        <f>'Ведомственная 24-25'!G167</f>
        <v>5548027</v>
      </c>
      <c r="E158" s="260"/>
    </row>
    <row r="159" spans="1:5" ht="47.25" x14ac:dyDescent="0.25">
      <c r="A159" s="140" t="s">
        <v>617</v>
      </c>
      <c r="B159" s="63" t="s">
        <v>369</v>
      </c>
      <c r="C159" s="71"/>
      <c r="D159" s="259">
        <f>D160+D168+D175</f>
        <v>1464201</v>
      </c>
      <c r="E159" s="259">
        <f>E160+E168+E175</f>
        <v>1464201</v>
      </c>
    </row>
    <row r="160" spans="1:5" ht="63" x14ac:dyDescent="0.2">
      <c r="A160" s="54" t="s">
        <v>588</v>
      </c>
      <c r="B160" s="72" t="s">
        <v>382</v>
      </c>
      <c r="C160" s="71"/>
      <c r="D160" s="259">
        <f>D161+D165</f>
        <v>137000</v>
      </c>
      <c r="E160" s="259">
        <f>E161+E165</f>
        <v>137000</v>
      </c>
    </row>
    <row r="161" spans="1:5" ht="31.5" x14ac:dyDescent="0.2">
      <c r="A161" s="69" t="s">
        <v>197</v>
      </c>
      <c r="B161" s="72" t="s">
        <v>416</v>
      </c>
      <c r="C161" s="71"/>
      <c r="D161" s="259">
        <f>D162</f>
        <v>85000</v>
      </c>
      <c r="E161" s="259">
        <f>E162</f>
        <v>85000</v>
      </c>
    </row>
    <row r="162" spans="1:5" ht="15.75" x14ac:dyDescent="0.2">
      <c r="A162" s="61" t="s">
        <v>17</v>
      </c>
      <c r="B162" s="74" t="s">
        <v>198</v>
      </c>
      <c r="C162" s="70"/>
      <c r="D162" s="260">
        <f>D163+D164</f>
        <v>85000</v>
      </c>
      <c r="E162" s="260">
        <f>E163+E164</f>
        <v>85000</v>
      </c>
    </row>
    <row r="163" spans="1:5" ht="18.75" customHeight="1" x14ac:dyDescent="0.2">
      <c r="A163" s="61" t="s">
        <v>151</v>
      </c>
      <c r="B163" s="74" t="s">
        <v>198</v>
      </c>
      <c r="C163" s="75">
        <v>200</v>
      </c>
      <c r="D163" s="260">
        <f>'Ведомственная 24-25'!G174</f>
        <v>40000</v>
      </c>
      <c r="E163" s="260">
        <f>'Ведомственная 24-25'!H174</f>
        <v>40000</v>
      </c>
    </row>
    <row r="164" spans="1:5" ht="15.75" x14ac:dyDescent="0.2">
      <c r="A164" s="61" t="s">
        <v>275</v>
      </c>
      <c r="B164" s="74" t="s">
        <v>198</v>
      </c>
      <c r="C164" s="62">
        <v>300</v>
      </c>
      <c r="D164" s="260">
        <f>'Ведомственная 24-25'!G175</f>
        <v>45000</v>
      </c>
      <c r="E164" s="260">
        <f>'Ведомственная 24-25'!H175</f>
        <v>45000</v>
      </c>
    </row>
    <row r="165" spans="1:5" ht="47.25" x14ac:dyDescent="0.2">
      <c r="A165" s="69" t="s">
        <v>330</v>
      </c>
      <c r="B165" s="72" t="s">
        <v>417</v>
      </c>
      <c r="C165" s="62"/>
      <c r="D165" s="259">
        <f>D166</f>
        <v>52000</v>
      </c>
      <c r="E165" s="259">
        <f>E166</f>
        <v>52000</v>
      </c>
    </row>
    <row r="166" spans="1:5" ht="15.75" x14ac:dyDescent="0.2">
      <c r="A166" s="61" t="s">
        <v>17</v>
      </c>
      <c r="B166" s="74" t="s">
        <v>199</v>
      </c>
      <c r="C166" s="62"/>
      <c r="D166" s="260">
        <f>D167</f>
        <v>52000</v>
      </c>
      <c r="E166" s="260">
        <f>E167</f>
        <v>52000</v>
      </c>
    </row>
    <row r="167" spans="1:5" ht="18.75" customHeight="1" x14ac:dyDescent="0.2">
      <c r="A167" s="61" t="s">
        <v>151</v>
      </c>
      <c r="B167" s="74" t="s">
        <v>199</v>
      </c>
      <c r="C167" s="62">
        <v>200</v>
      </c>
      <c r="D167" s="260">
        <f>'Ведомственная 24-25'!G178</f>
        <v>52000</v>
      </c>
      <c r="E167" s="260">
        <f>'Ведомственная 24-25'!H178</f>
        <v>52000</v>
      </c>
    </row>
    <row r="168" spans="1:5" ht="78.75" x14ac:dyDescent="0.2">
      <c r="A168" s="54" t="s">
        <v>602</v>
      </c>
      <c r="B168" s="58" t="s">
        <v>372</v>
      </c>
      <c r="C168" s="71"/>
      <c r="D168" s="259">
        <f>D169+D172</f>
        <v>175000</v>
      </c>
      <c r="E168" s="259">
        <f>E169+E172</f>
        <v>175000</v>
      </c>
    </row>
    <row r="169" spans="1:5" ht="47.25" x14ac:dyDescent="0.2">
      <c r="A169" s="69" t="s">
        <v>331</v>
      </c>
      <c r="B169" s="58" t="s">
        <v>427</v>
      </c>
      <c r="C169" s="71"/>
      <c r="D169" s="259">
        <f>D170</f>
        <v>160000</v>
      </c>
      <c r="E169" s="259">
        <f>E170</f>
        <v>160000</v>
      </c>
    </row>
    <row r="170" spans="1:5" ht="47.25" x14ac:dyDescent="0.2">
      <c r="A170" s="61" t="s">
        <v>251</v>
      </c>
      <c r="B170" s="60" t="s">
        <v>218</v>
      </c>
      <c r="C170" s="70"/>
      <c r="D170" s="260">
        <f>D171</f>
        <v>160000</v>
      </c>
      <c r="E170" s="260">
        <f>E171</f>
        <v>160000</v>
      </c>
    </row>
    <row r="171" spans="1:5" ht="19.5" customHeight="1" x14ac:dyDescent="0.2">
      <c r="A171" s="61" t="s">
        <v>151</v>
      </c>
      <c r="B171" s="60" t="s">
        <v>218</v>
      </c>
      <c r="C171" s="75">
        <v>200</v>
      </c>
      <c r="D171" s="260">
        <f>'Ведомственная 24-25'!G225</f>
        <v>160000</v>
      </c>
      <c r="E171" s="260">
        <f>'Ведомственная 24-25'!H225</f>
        <v>160000</v>
      </c>
    </row>
    <row r="172" spans="1:5" ht="38.25" customHeight="1" x14ac:dyDescent="0.2">
      <c r="A172" s="69" t="s">
        <v>340</v>
      </c>
      <c r="B172" s="58" t="s">
        <v>428</v>
      </c>
      <c r="C172" s="71"/>
      <c r="D172" s="259">
        <f>D173</f>
        <v>15000</v>
      </c>
      <c r="E172" s="259">
        <f>E173</f>
        <v>15000</v>
      </c>
    </row>
    <row r="173" spans="1:5" ht="54" customHeight="1" x14ac:dyDescent="0.2">
      <c r="A173" s="61" t="s">
        <v>251</v>
      </c>
      <c r="B173" s="60" t="s">
        <v>339</v>
      </c>
      <c r="C173" s="70"/>
      <c r="D173" s="260">
        <f>D174</f>
        <v>15000</v>
      </c>
      <c r="E173" s="260">
        <f>E174</f>
        <v>15000</v>
      </c>
    </row>
    <row r="174" spans="1:5" ht="19.5" customHeight="1" x14ac:dyDescent="0.2">
      <c r="A174" s="61" t="s">
        <v>151</v>
      </c>
      <c r="B174" s="60" t="s">
        <v>339</v>
      </c>
      <c r="C174" s="62">
        <v>200</v>
      </c>
      <c r="D174" s="260">
        <f>'Ведомственная 24-25'!G228</f>
        <v>15000</v>
      </c>
      <c r="E174" s="260">
        <f>'Ведомственная 24-25'!H228</f>
        <v>15000</v>
      </c>
    </row>
    <row r="175" spans="1:5" ht="63" x14ac:dyDescent="0.25">
      <c r="A175" s="140" t="s">
        <v>589</v>
      </c>
      <c r="B175" s="58" t="s">
        <v>381</v>
      </c>
      <c r="C175" s="71"/>
      <c r="D175" s="259">
        <f>D176</f>
        <v>1152201</v>
      </c>
      <c r="E175" s="259">
        <f>E176</f>
        <v>1152201</v>
      </c>
    </row>
    <row r="176" spans="1:5" ht="31.5" x14ac:dyDescent="0.2">
      <c r="A176" s="54" t="s">
        <v>200</v>
      </c>
      <c r="B176" s="58" t="s">
        <v>418</v>
      </c>
      <c r="C176" s="71"/>
      <c r="D176" s="259">
        <f>D178+D179</f>
        <v>1152201</v>
      </c>
      <c r="E176" s="259">
        <f>E178+E179</f>
        <v>1152201</v>
      </c>
    </row>
    <row r="177" spans="1:5" ht="18.75" customHeight="1" x14ac:dyDescent="0.2">
      <c r="A177" s="54" t="s">
        <v>157</v>
      </c>
      <c r="B177" s="58" t="s">
        <v>210</v>
      </c>
      <c r="C177" s="65"/>
      <c r="D177" s="259">
        <f>D178</f>
        <v>1122201</v>
      </c>
      <c r="E177" s="259">
        <f>E178</f>
        <v>1122201</v>
      </c>
    </row>
    <row r="178" spans="1:5" ht="31.5" x14ac:dyDescent="0.2">
      <c r="A178" s="61" t="s">
        <v>48</v>
      </c>
      <c r="B178" s="60" t="s">
        <v>210</v>
      </c>
      <c r="C178" s="62">
        <v>600</v>
      </c>
      <c r="D178" s="260">
        <f>'Ведомственная 24-25'!G357</f>
        <v>1122201</v>
      </c>
      <c r="E178" s="260">
        <f>'Ведомственная 24-25'!H357</f>
        <v>1122201</v>
      </c>
    </row>
    <row r="179" spans="1:5" ht="15.75" x14ac:dyDescent="0.2">
      <c r="A179" s="54" t="s">
        <v>213</v>
      </c>
      <c r="B179" s="130" t="s">
        <v>201</v>
      </c>
      <c r="C179" s="70"/>
      <c r="D179" s="259">
        <f>D180</f>
        <v>30000</v>
      </c>
      <c r="E179" s="259">
        <f>E180</f>
        <v>30000</v>
      </c>
    </row>
    <row r="180" spans="1:5" ht="18.600000000000001" customHeight="1" x14ac:dyDescent="0.2">
      <c r="A180" s="61" t="s">
        <v>151</v>
      </c>
      <c r="B180" s="113" t="s">
        <v>201</v>
      </c>
      <c r="C180" s="174">
        <v>200</v>
      </c>
      <c r="D180" s="260">
        <f>'Ведомственная 24-25'!G182</f>
        <v>30000</v>
      </c>
      <c r="E180" s="260">
        <f>'Ведомственная 24-25'!H182</f>
        <v>30000</v>
      </c>
    </row>
    <row r="181" spans="1:5" ht="31.5" x14ac:dyDescent="0.2">
      <c r="A181" s="54" t="s">
        <v>567</v>
      </c>
      <c r="B181" s="86" t="s">
        <v>360</v>
      </c>
      <c r="C181" s="73"/>
      <c r="D181" s="259">
        <f t="shared" ref="D181:E184" si="2">D182</f>
        <v>25000</v>
      </c>
      <c r="E181" s="259">
        <f t="shared" si="2"/>
        <v>25000</v>
      </c>
    </row>
    <row r="182" spans="1:5" ht="47.25" x14ac:dyDescent="0.2">
      <c r="A182" s="54" t="s">
        <v>568</v>
      </c>
      <c r="B182" s="72" t="s">
        <v>393</v>
      </c>
      <c r="C182" s="73"/>
      <c r="D182" s="259">
        <f t="shared" si="2"/>
        <v>25000</v>
      </c>
      <c r="E182" s="259">
        <f t="shared" si="2"/>
        <v>25000</v>
      </c>
    </row>
    <row r="183" spans="1:5" ht="47.25" x14ac:dyDescent="0.25">
      <c r="A183" s="64" t="s">
        <v>27</v>
      </c>
      <c r="B183" s="72" t="s">
        <v>399</v>
      </c>
      <c r="C183" s="73"/>
      <c r="D183" s="259">
        <f t="shared" si="2"/>
        <v>25000</v>
      </c>
      <c r="E183" s="259">
        <f t="shared" si="2"/>
        <v>25000</v>
      </c>
    </row>
    <row r="184" spans="1:5" ht="15.75" x14ac:dyDescent="0.2">
      <c r="A184" s="61" t="s">
        <v>183</v>
      </c>
      <c r="B184" s="74" t="s">
        <v>184</v>
      </c>
      <c r="C184" s="75"/>
      <c r="D184" s="260">
        <f t="shared" si="2"/>
        <v>25000</v>
      </c>
      <c r="E184" s="260">
        <f t="shared" si="2"/>
        <v>25000</v>
      </c>
    </row>
    <row r="185" spans="1:5" ht="24.75" customHeight="1" x14ac:dyDescent="0.2">
      <c r="A185" s="61" t="s">
        <v>151</v>
      </c>
      <c r="B185" s="74" t="s">
        <v>184</v>
      </c>
      <c r="C185" s="75">
        <v>200</v>
      </c>
      <c r="D185" s="260">
        <f>'Ведомственная 24-25'!G71</f>
        <v>25000</v>
      </c>
      <c r="E185" s="260">
        <f>'Ведомственная 24-25'!H71</f>
        <v>25000</v>
      </c>
    </row>
    <row r="186" spans="1:5" ht="31.5" x14ac:dyDescent="0.2">
      <c r="A186" s="128" t="s">
        <v>569</v>
      </c>
      <c r="B186" s="63" t="s">
        <v>361</v>
      </c>
      <c r="C186" s="71"/>
      <c r="D186" s="259">
        <f t="shared" ref="D186:E188" si="3">D187</f>
        <v>303559</v>
      </c>
      <c r="E186" s="259">
        <f t="shared" si="3"/>
        <v>303559</v>
      </c>
    </row>
    <row r="187" spans="1:5" ht="63" x14ac:dyDescent="0.2">
      <c r="A187" s="128" t="s">
        <v>618</v>
      </c>
      <c r="B187" s="58" t="s">
        <v>392</v>
      </c>
      <c r="C187" s="71"/>
      <c r="D187" s="259">
        <f t="shared" si="3"/>
        <v>303559</v>
      </c>
      <c r="E187" s="259">
        <f t="shared" si="3"/>
        <v>303559</v>
      </c>
    </row>
    <row r="188" spans="1:5" ht="31.5" x14ac:dyDescent="0.2">
      <c r="A188" s="69" t="s">
        <v>185</v>
      </c>
      <c r="B188" s="58" t="s">
        <v>400</v>
      </c>
      <c r="C188" s="71"/>
      <c r="D188" s="259">
        <f t="shared" si="3"/>
        <v>303559</v>
      </c>
      <c r="E188" s="259">
        <f t="shared" si="3"/>
        <v>303559</v>
      </c>
    </row>
    <row r="189" spans="1:5" ht="15.75" x14ac:dyDescent="0.2">
      <c r="A189" s="172" t="s">
        <v>1</v>
      </c>
      <c r="B189" s="74" t="s">
        <v>186</v>
      </c>
      <c r="C189" s="70"/>
      <c r="D189" s="260">
        <f>D190+D191</f>
        <v>303559</v>
      </c>
      <c r="E189" s="260">
        <f>E190+E191</f>
        <v>303559</v>
      </c>
    </row>
    <row r="190" spans="1:5" ht="47.25" x14ac:dyDescent="0.2">
      <c r="A190" s="61" t="s">
        <v>47</v>
      </c>
      <c r="B190" s="74" t="s">
        <v>186</v>
      </c>
      <c r="C190" s="75">
        <v>100</v>
      </c>
      <c r="D190" s="260">
        <f>'Ведомственная 24-25'!G76</f>
        <v>284079</v>
      </c>
      <c r="E190" s="260">
        <f>'Ведомственная 24-25'!H76</f>
        <v>284079</v>
      </c>
    </row>
    <row r="191" spans="1:5" ht="17.25" customHeight="1" x14ac:dyDescent="0.2">
      <c r="A191" s="61" t="s">
        <v>151</v>
      </c>
      <c r="B191" s="74" t="s">
        <v>186</v>
      </c>
      <c r="C191" s="75">
        <v>200</v>
      </c>
      <c r="D191" s="260">
        <f>'Ведомственная 24-25'!G77</f>
        <v>19480</v>
      </c>
      <c r="E191" s="260">
        <f>'Ведомственная 24-25'!H77</f>
        <v>19480</v>
      </c>
    </row>
    <row r="192" spans="1:5" ht="47.25" x14ac:dyDescent="0.2">
      <c r="A192" s="54" t="s">
        <v>619</v>
      </c>
      <c r="B192" s="58" t="s">
        <v>366</v>
      </c>
      <c r="C192" s="71"/>
      <c r="D192" s="259">
        <f>D193</f>
        <v>7299430</v>
      </c>
      <c r="E192" s="259">
        <f>E193</f>
        <v>7720840</v>
      </c>
    </row>
    <row r="193" spans="1:5" ht="63" x14ac:dyDescent="0.2">
      <c r="A193" s="54" t="s">
        <v>620</v>
      </c>
      <c r="B193" s="58" t="s">
        <v>386</v>
      </c>
      <c r="C193" s="71"/>
      <c r="D193" s="259">
        <f t="shared" ref="D193:E195" si="4">D194</f>
        <v>7299430</v>
      </c>
      <c r="E193" s="259">
        <f t="shared" si="4"/>
        <v>7720840</v>
      </c>
    </row>
    <row r="194" spans="1:5" ht="47.25" x14ac:dyDescent="0.2">
      <c r="A194" s="69" t="s">
        <v>195</v>
      </c>
      <c r="B194" s="58" t="s">
        <v>408</v>
      </c>
      <c r="C194" s="71"/>
      <c r="D194" s="259">
        <f t="shared" si="4"/>
        <v>7299430</v>
      </c>
      <c r="E194" s="259">
        <f t="shared" si="4"/>
        <v>7720840</v>
      </c>
    </row>
    <row r="195" spans="1:5" ht="31.5" x14ac:dyDescent="0.2">
      <c r="A195" s="54" t="s">
        <v>9</v>
      </c>
      <c r="B195" s="72" t="s">
        <v>196</v>
      </c>
      <c r="C195" s="71"/>
      <c r="D195" s="259">
        <f t="shared" si="4"/>
        <v>7299430</v>
      </c>
      <c r="E195" s="259">
        <f t="shared" si="4"/>
        <v>7720840</v>
      </c>
    </row>
    <row r="196" spans="1:5" ht="18" customHeight="1" x14ac:dyDescent="0.2">
      <c r="A196" s="61" t="s">
        <v>151</v>
      </c>
      <c r="B196" s="74" t="s">
        <v>196</v>
      </c>
      <c r="C196" s="70">
        <v>200</v>
      </c>
      <c r="D196" s="260">
        <f>'Ведомственная 24-25'!G142</f>
        <v>7299430</v>
      </c>
      <c r="E196" s="260">
        <f>'Ведомственная 24-25'!H142</f>
        <v>7720840</v>
      </c>
    </row>
    <row r="197" spans="1:5" ht="31.5" x14ac:dyDescent="0.2">
      <c r="A197" s="128" t="s">
        <v>600</v>
      </c>
      <c r="B197" s="58" t="s">
        <v>364</v>
      </c>
      <c r="C197" s="71"/>
      <c r="D197" s="259">
        <f>D198+D203</f>
        <v>364700</v>
      </c>
      <c r="E197" s="259">
        <f>E198+E203</f>
        <v>364700</v>
      </c>
    </row>
    <row r="198" spans="1:5" ht="47.25" x14ac:dyDescent="0.2">
      <c r="A198" s="128" t="s">
        <v>601</v>
      </c>
      <c r="B198" s="58" t="s">
        <v>430</v>
      </c>
      <c r="C198" s="71"/>
      <c r="D198" s="259">
        <f>D199</f>
        <v>334700</v>
      </c>
      <c r="E198" s="259">
        <f>E199</f>
        <v>334700</v>
      </c>
    </row>
    <row r="199" spans="1:5" ht="31.5" x14ac:dyDescent="0.2">
      <c r="A199" s="128" t="s">
        <v>208</v>
      </c>
      <c r="B199" s="58" t="s">
        <v>433</v>
      </c>
      <c r="C199" s="71"/>
      <c r="D199" s="259">
        <f>D200</f>
        <v>334700</v>
      </c>
      <c r="E199" s="259">
        <f>E200</f>
        <v>334700</v>
      </c>
    </row>
    <row r="200" spans="1:5" ht="31.5" x14ac:dyDescent="0.2">
      <c r="A200" s="67" t="s">
        <v>708</v>
      </c>
      <c r="B200" s="74" t="s">
        <v>209</v>
      </c>
      <c r="C200" s="70"/>
      <c r="D200" s="260">
        <f>D201+D202</f>
        <v>334700</v>
      </c>
      <c r="E200" s="260">
        <f>E201+E202</f>
        <v>334700</v>
      </c>
    </row>
    <row r="201" spans="1:5" ht="47.25" x14ac:dyDescent="0.2">
      <c r="A201" s="61" t="s">
        <v>47</v>
      </c>
      <c r="B201" s="74" t="s">
        <v>209</v>
      </c>
      <c r="C201" s="75">
        <v>100</v>
      </c>
      <c r="D201" s="260">
        <f>'Ведомственная 24-25'!G217</f>
        <v>324700</v>
      </c>
      <c r="E201" s="260">
        <f>'Ведомственная 24-25'!H217</f>
        <v>324700</v>
      </c>
    </row>
    <row r="202" spans="1:5" ht="31.5" x14ac:dyDescent="0.2">
      <c r="A202" s="61" t="s">
        <v>151</v>
      </c>
      <c r="B202" s="74" t="s">
        <v>209</v>
      </c>
      <c r="C202" s="75">
        <v>200</v>
      </c>
      <c r="D202" s="260">
        <f>'Ведомственная 24-25'!G218</f>
        <v>10000</v>
      </c>
      <c r="E202" s="260">
        <f>'Ведомственная 24-25'!H218</f>
        <v>10000</v>
      </c>
    </row>
    <row r="203" spans="1:5" ht="47.25" x14ac:dyDescent="0.2">
      <c r="A203" s="54" t="s">
        <v>621</v>
      </c>
      <c r="B203" s="72" t="s">
        <v>389</v>
      </c>
      <c r="C203" s="73"/>
      <c r="D203" s="259">
        <f>D204+D207+D210</f>
        <v>30000</v>
      </c>
      <c r="E203" s="259">
        <f>E204+E207+E210</f>
        <v>30000</v>
      </c>
    </row>
    <row r="204" spans="1:5" ht="31.5" x14ac:dyDescent="0.2">
      <c r="A204" s="54" t="s">
        <v>132</v>
      </c>
      <c r="B204" s="72" t="s">
        <v>403</v>
      </c>
      <c r="C204" s="73"/>
      <c r="D204" s="259">
        <f>D205</f>
        <v>10000</v>
      </c>
      <c r="E204" s="259">
        <f>E205</f>
        <v>10000</v>
      </c>
    </row>
    <row r="205" spans="1:5" ht="31.5" x14ac:dyDescent="0.2">
      <c r="A205" s="61" t="s">
        <v>256</v>
      </c>
      <c r="B205" s="74" t="s">
        <v>192</v>
      </c>
      <c r="C205" s="75"/>
      <c r="D205" s="260">
        <f>D206</f>
        <v>10000</v>
      </c>
      <c r="E205" s="260">
        <f>E206</f>
        <v>10000</v>
      </c>
    </row>
    <row r="206" spans="1:5" ht="21.75" customHeight="1" x14ac:dyDescent="0.2">
      <c r="A206" s="61" t="s">
        <v>151</v>
      </c>
      <c r="B206" s="74" t="s">
        <v>192</v>
      </c>
      <c r="C206" s="75">
        <v>200</v>
      </c>
      <c r="D206" s="260">
        <f>'Ведомственная 24-25'!G122</f>
        <v>10000</v>
      </c>
      <c r="E206" s="260">
        <f>'Ведомственная 24-25'!H122</f>
        <v>10000</v>
      </c>
    </row>
    <row r="207" spans="1:5" ht="31.5" x14ac:dyDescent="0.2">
      <c r="A207" s="54" t="s">
        <v>191</v>
      </c>
      <c r="B207" s="86" t="s">
        <v>404</v>
      </c>
      <c r="C207" s="73"/>
      <c r="D207" s="259">
        <f>D208</f>
        <v>15000</v>
      </c>
      <c r="E207" s="259">
        <f>E208</f>
        <v>15000</v>
      </c>
    </row>
    <row r="208" spans="1:5" ht="31.5" x14ac:dyDescent="0.2">
      <c r="A208" s="61" t="s">
        <v>256</v>
      </c>
      <c r="B208" s="60" t="s">
        <v>25</v>
      </c>
      <c r="C208" s="75"/>
      <c r="D208" s="260">
        <f>D209</f>
        <v>15000</v>
      </c>
      <c r="E208" s="260">
        <f>E209</f>
        <v>15000</v>
      </c>
    </row>
    <row r="209" spans="1:5" ht="21.75" customHeight="1" x14ac:dyDescent="0.2">
      <c r="A209" s="61" t="s">
        <v>151</v>
      </c>
      <c r="B209" s="60" t="s">
        <v>25</v>
      </c>
      <c r="C209" s="75">
        <v>200</v>
      </c>
      <c r="D209" s="260">
        <f>'Ведомственная 24-25'!G125</f>
        <v>15000</v>
      </c>
      <c r="E209" s="260">
        <f>'Ведомственная 24-25'!H125</f>
        <v>15000</v>
      </c>
    </row>
    <row r="210" spans="1:5" ht="31.5" x14ac:dyDescent="0.2">
      <c r="A210" s="54" t="s">
        <v>150</v>
      </c>
      <c r="B210" s="63" t="s">
        <v>405</v>
      </c>
      <c r="C210" s="65"/>
      <c r="D210" s="259">
        <f>D211</f>
        <v>5000</v>
      </c>
      <c r="E210" s="259">
        <f>E211</f>
        <v>5000</v>
      </c>
    </row>
    <row r="211" spans="1:5" ht="31.5" x14ac:dyDescent="0.2">
      <c r="A211" s="61" t="s">
        <v>256</v>
      </c>
      <c r="B211" s="60" t="s">
        <v>149</v>
      </c>
      <c r="C211" s="62"/>
      <c r="D211" s="260">
        <f>D212</f>
        <v>5000</v>
      </c>
      <c r="E211" s="260">
        <f>E212</f>
        <v>5000</v>
      </c>
    </row>
    <row r="212" spans="1:5" ht="21.75" customHeight="1" x14ac:dyDescent="0.2">
      <c r="A212" s="61" t="s">
        <v>151</v>
      </c>
      <c r="B212" s="60" t="s">
        <v>149</v>
      </c>
      <c r="C212" s="62">
        <v>200</v>
      </c>
      <c r="D212" s="260">
        <f>'Ведомственная 24-25'!G128</f>
        <v>5000</v>
      </c>
      <c r="E212" s="260">
        <f>'Ведомственная 24-25'!H128</f>
        <v>5000</v>
      </c>
    </row>
    <row r="213" spans="1:5" ht="47.25" x14ac:dyDescent="0.25">
      <c r="A213" s="140" t="s">
        <v>571</v>
      </c>
      <c r="B213" s="58" t="s">
        <v>363</v>
      </c>
      <c r="C213" s="71"/>
      <c r="D213" s="259">
        <f>D214+D218</f>
        <v>170000</v>
      </c>
      <c r="E213" s="259">
        <f>E214+E218</f>
        <v>170000</v>
      </c>
    </row>
    <row r="214" spans="1:5" ht="94.5" x14ac:dyDescent="0.2">
      <c r="A214" s="54" t="s">
        <v>572</v>
      </c>
      <c r="B214" s="63" t="s">
        <v>431</v>
      </c>
      <c r="C214" s="55"/>
      <c r="D214" s="259">
        <f t="shared" ref="D214:E216" si="5">D215</f>
        <v>10000</v>
      </c>
      <c r="E214" s="259">
        <f t="shared" si="5"/>
        <v>10000</v>
      </c>
    </row>
    <row r="215" spans="1:5" ht="31.5" x14ac:dyDescent="0.25">
      <c r="A215" s="64" t="s">
        <v>338</v>
      </c>
      <c r="B215" s="58" t="s">
        <v>432</v>
      </c>
      <c r="C215" s="71"/>
      <c r="D215" s="259">
        <f t="shared" si="5"/>
        <v>10000</v>
      </c>
      <c r="E215" s="259">
        <f t="shared" si="5"/>
        <v>10000</v>
      </c>
    </row>
    <row r="216" spans="1:5" ht="31.5" x14ac:dyDescent="0.2">
      <c r="A216" s="61" t="s">
        <v>52</v>
      </c>
      <c r="B216" s="74" t="s">
        <v>337</v>
      </c>
      <c r="C216" s="81"/>
      <c r="D216" s="260">
        <f t="shared" si="5"/>
        <v>10000</v>
      </c>
      <c r="E216" s="260">
        <f t="shared" si="5"/>
        <v>10000</v>
      </c>
    </row>
    <row r="217" spans="1:5" ht="18.75" customHeight="1" x14ac:dyDescent="0.2">
      <c r="A217" s="61" t="s">
        <v>151</v>
      </c>
      <c r="B217" s="74" t="s">
        <v>337</v>
      </c>
      <c r="C217" s="75">
        <v>200</v>
      </c>
      <c r="D217" s="260">
        <f>'Ведомственная 24-25'!G109</f>
        <v>10000</v>
      </c>
      <c r="E217" s="260">
        <f>'Ведомственная 24-25'!H109</f>
        <v>10000</v>
      </c>
    </row>
    <row r="218" spans="1:5" ht="82.5" customHeight="1" x14ac:dyDescent="0.2">
      <c r="A218" s="54" t="s">
        <v>573</v>
      </c>
      <c r="B218" s="58" t="s">
        <v>390</v>
      </c>
      <c r="C218" s="71"/>
      <c r="D218" s="259">
        <f>D222+D219</f>
        <v>160000</v>
      </c>
      <c r="E218" s="259">
        <f>E222+E219</f>
        <v>160000</v>
      </c>
    </row>
    <row r="219" spans="1:5" ht="31.5" x14ac:dyDescent="0.2">
      <c r="A219" s="69" t="s">
        <v>146</v>
      </c>
      <c r="B219" s="58" t="s">
        <v>401</v>
      </c>
      <c r="C219" s="71"/>
      <c r="D219" s="259">
        <f>D220</f>
        <v>10000</v>
      </c>
      <c r="E219" s="259">
        <f>E220</f>
        <v>10000</v>
      </c>
    </row>
    <row r="220" spans="1:5" ht="31.5" x14ac:dyDescent="0.2">
      <c r="A220" s="61" t="s">
        <v>52</v>
      </c>
      <c r="B220" s="74" t="s">
        <v>148</v>
      </c>
      <c r="C220" s="81"/>
      <c r="D220" s="260">
        <f>D221</f>
        <v>10000</v>
      </c>
      <c r="E220" s="260">
        <f>E221</f>
        <v>10000</v>
      </c>
    </row>
    <row r="221" spans="1:5" ht="21.75" customHeight="1" x14ac:dyDescent="0.2">
      <c r="A221" s="61" t="s">
        <v>151</v>
      </c>
      <c r="B221" s="74" t="s">
        <v>148</v>
      </c>
      <c r="C221" s="75">
        <v>200</v>
      </c>
      <c r="D221" s="260">
        <f>'Ведомственная 24-25'!G113</f>
        <v>10000</v>
      </c>
      <c r="E221" s="260">
        <f>'Ведомственная 24-25'!H113</f>
        <v>10000</v>
      </c>
    </row>
    <row r="222" spans="1:5" ht="21.75" customHeight="1" x14ac:dyDescent="0.2">
      <c r="A222" s="69" t="s">
        <v>190</v>
      </c>
      <c r="B222" s="72" t="s">
        <v>402</v>
      </c>
      <c r="C222" s="75"/>
      <c r="D222" s="259">
        <f>D223</f>
        <v>150000</v>
      </c>
      <c r="E222" s="259">
        <f>E223</f>
        <v>150000</v>
      </c>
    </row>
    <row r="223" spans="1:5" ht="31.5" x14ac:dyDescent="0.2">
      <c r="A223" s="61" t="s">
        <v>52</v>
      </c>
      <c r="B223" s="74" t="s">
        <v>259</v>
      </c>
      <c r="C223" s="185"/>
      <c r="D223" s="260">
        <f>D224</f>
        <v>150000</v>
      </c>
      <c r="E223" s="260">
        <f>E224</f>
        <v>150000</v>
      </c>
    </row>
    <row r="224" spans="1:5" ht="21.75" customHeight="1" x14ac:dyDescent="0.2">
      <c r="A224" s="61" t="s">
        <v>151</v>
      </c>
      <c r="B224" s="74" t="s">
        <v>259</v>
      </c>
      <c r="C224" s="75">
        <v>200</v>
      </c>
      <c r="D224" s="260">
        <f>'Ведомственная 24-25'!G116</f>
        <v>150000</v>
      </c>
      <c r="E224" s="260">
        <f>'Ведомственная 24-25'!H116</f>
        <v>150000</v>
      </c>
    </row>
    <row r="225" spans="1:5" ht="47.25" x14ac:dyDescent="0.25">
      <c r="A225" s="140" t="s">
        <v>603</v>
      </c>
      <c r="B225" s="72" t="s">
        <v>353</v>
      </c>
      <c r="C225" s="186"/>
      <c r="D225" s="259">
        <f>D226+D230</f>
        <v>9755039</v>
      </c>
      <c r="E225" s="259">
        <f>E226+E230</f>
        <v>9288791</v>
      </c>
    </row>
    <row r="226" spans="1:5" ht="48" customHeight="1" x14ac:dyDescent="0.2">
      <c r="A226" s="128" t="s">
        <v>622</v>
      </c>
      <c r="B226" s="72" t="s">
        <v>371</v>
      </c>
      <c r="C226" s="186"/>
      <c r="D226" s="259">
        <f t="shared" ref="D226:E228" si="6">D227</f>
        <v>5794801</v>
      </c>
      <c r="E226" s="259">
        <f t="shared" si="6"/>
        <v>5328553</v>
      </c>
    </row>
    <row r="227" spans="1:5" ht="31.5" x14ac:dyDescent="0.2">
      <c r="A227" s="69" t="s">
        <v>230</v>
      </c>
      <c r="B227" s="72" t="s">
        <v>429</v>
      </c>
      <c r="C227" s="186"/>
      <c r="D227" s="259">
        <f t="shared" si="6"/>
        <v>5794801</v>
      </c>
      <c r="E227" s="259">
        <f t="shared" si="6"/>
        <v>5328553</v>
      </c>
    </row>
    <row r="228" spans="1:5" ht="31.5" x14ac:dyDescent="0.2">
      <c r="A228" s="172" t="s">
        <v>214</v>
      </c>
      <c r="B228" s="74" t="s">
        <v>229</v>
      </c>
      <c r="C228" s="185"/>
      <c r="D228" s="260">
        <f t="shared" si="6"/>
        <v>5794801</v>
      </c>
      <c r="E228" s="260">
        <f t="shared" si="6"/>
        <v>5328553</v>
      </c>
    </row>
    <row r="229" spans="1:5" ht="15.75" x14ac:dyDescent="0.2">
      <c r="A229" s="175" t="s">
        <v>274</v>
      </c>
      <c r="B229" s="74" t="s">
        <v>229</v>
      </c>
      <c r="C229" s="75">
        <v>500</v>
      </c>
      <c r="D229" s="260">
        <f>'Ведомственная 24-25'!G269</f>
        <v>5794801</v>
      </c>
      <c r="E229" s="260">
        <f>'Ведомственная 24-25'!H269</f>
        <v>5328553</v>
      </c>
    </row>
    <row r="230" spans="1:5" ht="63" x14ac:dyDescent="0.25">
      <c r="A230" s="140" t="s">
        <v>561</v>
      </c>
      <c r="B230" s="72" t="s">
        <v>354</v>
      </c>
      <c r="C230" s="186"/>
      <c r="D230" s="259">
        <f>D231</f>
        <v>3960238</v>
      </c>
      <c r="E230" s="259">
        <f>E231</f>
        <v>3960238</v>
      </c>
    </row>
    <row r="231" spans="1:5" ht="31.5" x14ac:dyDescent="0.2">
      <c r="A231" s="69" t="s">
        <v>333</v>
      </c>
      <c r="B231" s="72" t="s">
        <v>355</v>
      </c>
      <c r="C231" s="186"/>
      <c r="D231" s="259">
        <f>D232</f>
        <v>3960238</v>
      </c>
      <c r="E231" s="259">
        <f>E232</f>
        <v>3960238</v>
      </c>
    </row>
    <row r="232" spans="1:5" ht="15.75" x14ac:dyDescent="0.25">
      <c r="A232" s="176" t="s">
        <v>170</v>
      </c>
      <c r="B232" s="74" t="s">
        <v>221</v>
      </c>
      <c r="C232" s="185"/>
      <c r="D232" s="260">
        <f>D233+D234</f>
        <v>3960238</v>
      </c>
      <c r="E232" s="260">
        <f>E233+E234</f>
        <v>3960238</v>
      </c>
    </row>
    <row r="233" spans="1:5" ht="47.25" x14ac:dyDescent="0.2">
      <c r="A233" s="61" t="s">
        <v>47</v>
      </c>
      <c r="B233" s="74" t="s">
        <v>221</v>
      </c>
      <c r="C233" s="75">
        <v>100</v>
      </c>
      <c r="D233" s="260">
        <f>'Ведомственная 24-25'!G236</f>
        <v>3677238</v>
      </c>
      <c r="E233" s="260">
        <f>'Ведомственная 24-25'!H236</f>
        <v>3677238</v>
      </c>
    </row>
    <row r="234" spans="1:5" ht="21.75" customHeight="1" x14ac:dyDescent="0.2">
      <c r="A234" s="61" t="s">
        <v>151</v>
      </c>
      <c r="B234" s="74" t="s">
        <v>221</v>
      </c>
      <c r="C234" s="75">
        <v>200</v>
      </c>
      <c r="D234" s="260">
        <f>'Ведомственная 24-25'!G237</f>
        <v>283000</v>
      </c>
      <c r="E234" s="260">
        <f>'Ведомственная 24-25'!H237</f>
        <v>283000</v>
      </c>
    </row>
    <row r="235" spans="1:5" ht="31.5" x14ac:dyDescent="0.2">
      <c r="A235" s="128" t="s">
        <v>576</v>
      </c>
      <c r="B235" s="72" t="s">
        <v>365</v>
      </c>
      <c r="C235" s="186"/>
      <c r="D235" s="259">
        <f>D236+D240</f>
        <v>368700</v>
      </c>
      <c r="E235" s="259">
        <f>E236+E240</f>
        <v>368700</v>
      </c>
    </row>
    <row r="236" spans="1:5" ht="47.25" x14ac:dyDescent="0.2">
      <c r="A236" s="54" t="s">
        <v>577</v>
      </c>
      <c r="B236" s="72" t="s">
        <v>388</v>
      </c>
      <c r="C236" s="186"/>
      <c r="D236" s="259">
        <f t="shared" ref="D236:E238" si="7">D237</f>
        <v>34000</v>
      </c>
      <c r="E236" s="259">
        <f t="shared" si="7"/>
        <v>34000</v>
      </c>
    </row>
    <row r="237" spans="1:5" ht="47.25" x14ac:dyDescent="0.2">
      <c r="A237" s="69" t="s">
        <v>334</v>
      </c>
      <c r="B237" s="72" t="s">
        <v>406</v>
      </c>
      <c r="C237" s="186"/>
      <c r="D237" s="259">
        <f t="shared" si="7"/>
        <v>34000</v>
      </c>
      <c r="E237" s="259">
        <f t="shared" si="7"/>
        <v>34000</v>
      </c>
    </row>
    <row r="238" spans="1:5" ht="15.75" x14ac:dyDescent="0.2">
      <c r="A238" s="61" t="s">
        <v>158</v>
      </c>
      <c r="B238" s="113" t="s">
        <v>231</v>
      </c>
      <c r="C238" s="185"/>
      <c r="D238" s="260">
        <f t="shared" si="7"/>
        <v>34000</v>
      </c>
      <c r="E238" s="260">
        <f t="shared" si="7"/>
        <v>34000</v>
      </c>
    </row>
    <row r="239" spans="1:5" ht="31.5" x14ac:dyDescent="0.2">
      <c r="A239" s="61" t="s">
        <v>48</v>
      </c>
      <c r="B239" s="113" t="s">
        <v>231</v>
      </c>
      <c r="C239" s="75">
        <v>600</v>
      </c>
      <c r="D239" s="260">
        <f>'Ведомственная 24-25'!G277</f>
        <v>34000</v>
      </c>
      <c r="E239" s="260">
        <f>'Ведомственная 24-25'!H277</f>
        <v>34000</v>
      </c>
    </row>
    <row r="240" spans="1:5" ht="47.25" x14ac:dyDescent="0.2">
      <c r="A240" s="128" t="s">
        <v>623</v>
      </c>
      <c r="B240" s="72" t="s">
        <v>387</v>
      </c>
      <c r="C240" s="186"/>
      <c r="D240" s="259">
        <f>D241</f>
        <v>334700</v>
      </c>
      <c r="E240" s="259">
        <f>E241</f>
        <v>334700</v>
      </c>
    </row>
    <row r="241" spans="1:5" ht="47.25" x14ac:dyDescent="0.2">
      <c r="A241" s="128" t="s">
        <v>193</v>
      </c>
      <c r="B241" s="72" t="s">
        <v>407</v>
      </c>
      <c r="C241" s="186"/>
      <c r="D241" s="259">
        <f>D242</f>
        <v>334700</v>
      </c>
      <c r="E241" s="259">
        <f>E242</f>
        <v>334700</v>
      </c>
    </row>
    <row r="242" spans="1:5" ht="15.75" x14ac:dyDescent="0.2">
      <c r="A242" s="172" t="s">
        <v>2</v>
      </c>
      <c r="B242" s="74" t="s">
        <v>194</v>
      </c>
      <c r="C242" s="185"/>
      <c r="D242" s="260">
        <f>D243+D244</f>
        <v>334700</v>
      </c>
      <c r="E242" s="260">
        <f>E243+E244</f>
        <v>334700</v>
      </c>
    </row>
    <row r="243" spans="1:5" ht="47.25" x14ac:dyDescent="0.2">
      <c r="A243" s="61" t="s">
        <v>47</v>
      </c>
      <c r="B243" s="74" t="s">
        <v>194</v>
      </c>
      <c r="C243" s="75">
        <v>100</v>
      </c>
      <c r="D243" s="260">
        <f>'Ведомственная 24-25'!G135</f>
        <v>328868</v>
      </c>
      <c r="E243" s="260">
        <f>'Ведомственная 24-25'!H135</f>
        <v>328868</v>
      </c>
    </row>
    <row r="244" spans="1:5" ht="31.5" x14ac:dyDescent="0.2">
      <c r="A244" s="291" t="s">
        <v>151</v>
      </c>
      <c r="B244" s="74" t="s">
        <v>194</v>
      </c>
      <c r="C244" s="75">
        <v>200</v>
      </c>
      <c r="D244" s="260">
        <f>'Ведомственная 24-25'!G136</f>
        <v>5832</v>
      </c>
      <c r="E244" s="260">
        <f>'Ведомственная 24-25'!H136</f>
        <v>5832</v>
      </c>
    </row>
    <row r="245" spans="1:5" ht="31.5" x14ac:dyDescent="0.2">
      <c r="A245" s="54" t="s">
        <v>581</v>
      </c>
      <c r="B245" s="58" t="s">
        <v>367</v>
      </c>
      <c r="C245" s="71"/>
      <c r="D245" s="259">
        <f>D250+D246</f>
        <v>175000</v>
      </c>
      <c r="E245" s="259">
        <f>E250+E246</f>
        <v>175000</v>
      </c>
    </row>
    <row r="246" spans="1:5" ht="37.9" customHeight="1" x14ac:dyDescent="0.2">
      <c r="A246" s="54" t="s">
        <v>582</v>
      </c>
      <c r="B246" s="58" t="s">
        <v>385</v>
      </c>
      <c r="C246" s="71"/>
      <c r="D246" s="259">
        <f t="shared" ref="D246:E248" si="8">D247</f>
        <v>105000</v>
      </c>
      <c r="E246" s="259">
        <f t="shared" si="8"/>
        <v>105000</v>
      </c>
    </row>
    <row r="247" spans="1:5" ht="31.5" x14ac:dyDescent="0.2">
      <c r="A247" s="54" t="s">
        <v>19</v>
      </c>
      <c r="B247" s="58" t="s">
        <v>409</v>
      </c>
      <c r="C247" s="71"/>
      <c r="D247" s="259">
        <f t="shared" si="8"/>
        <v>105000</v>
      </c>
      <c r="E247" s="259">
        <f t="shared" si="8"/>
        <v>105000</v>
      </c>
    </row>
    <row r="248" spans="1:5" ht="31.5" x14ac:dyDescent="0.2">
      <c r="A248" s="61" t="s">
        <v>20</v>
      </c>
      <c r="B248" s="60" t="s">
        <v>21</v>
      </c>
      <c r="C248" s="70"/>
      <c r="D248" s="260">
        <f t="shared" si="8"/>
        <v>105000</v>
      </c>
      <c r="E248" s="260">
        <f t="shared" si="8"/>
        <v>105000</v>
      </c>
    </row>
    <row r="249" spans="1:5" ht="21.75" customHeight="1" x14ac:dyDescent="0.2">
      <c r="A249" s="61" t="s">
        <v>151</v>
      </c>
      <c r="B249" s="60" t="s">
        <v>21</v>
      </c>
      <c r="C249" s="70">
        <v>200</v>
      </c>
      <c r="D249" s="260">
        <f>'Ведомственная 24-25'!G148</f>
        <v>105000</v>
      </c>
      <c r="E249" s="260">
        <f>'Ведомственная 24-25'!H148</f>
        <v>105000</v>
      </c>
    </row>
    <row r="250" spans="1:5" ht="47.25" x14ac:dyDescent="0.2">
      <c r="A250" s="54" t="s">
        <v>583</v>
      </c>
      <c r="B250" s="58" t="s">
        <v>384</v>
      </c>
      <c r="C250" s="71"/>
      <c r="D250" s="259">
        <f>D254+D251</f>
        <v>70000</v>
      </c>
      <c r="E250" s="259">
        <f>E254+E251</f>
        <v>70000</v>
      </c>
    </row>
    <row r="251" spans="1:5" ht="37.15" customHeight="1" x14ac:dyDescent="0.2">
      <c r="A251" s="296" t="s">
        <v>659</v>
      </c>
      <c r="B251" s="298" t="s">
        <v>660</v>
      </c>
      <c r="C251" s="299"/>
      <c r="D251" s="259">
        <f>D252</f>
        <v>47500</v>
      </c>
      <c r="E251" s="259">
        <f>E252</f>
        <v>47500</v>
      </c>
    </row>
    <row r="252" spans="1:5" ht="31.5" x14ac:dyDescent="0.2">
      <c r="A252" s="291" t="s">
        <v>20</v>
      </c>
      <c r="B252" s="294" t="s">
        <v>661</v>
      </c>
      <c r="C252" s="295"/>
      <c r="D252" s="260">
        <f>D253</f>
        <v>47500</v>
      </c>
      <c r="E252" s="260">
        <f>E253</f>
        <v>47500</v>
      </c>
    </row>
    <row r="253" spans="1:5" ht="31.5" x14ac:dyDescent="0.2">
      <c r="A253" s="361" t="s">
        <v>151</v>
      </c>
      <c r="B253" s="294" t="s">
        <v>661</v>
      </c>
      <c r="C253" s="295">
        <v>200</v>
      </c>
      <c r="D253" s="260">
        <f>'Ведомственная 24-25'!G152</f>
        <v>47500</v>
      </c>
      <c r="E253" s="260">
        <f>'Ведомственная 24-25'!H152</f>
        <v>47500</v>
      </c>
    </row>
    <row r="254" spans="1:5" ht="81.75" customHeight="1" x14ac:dyDescent="0.2">
      <c r="A254" s="188" t="s">
        <v>341</v>
      </c>
      <c r="B254" s="58" t="s">
        <v>410</v>
      </c>
      <c r="C254" s="71"/>
      <c r="D254" s="259">
        <f>D255</f>
        <v>22500</v>
      </c>
      <c r="E254" s="259">
        <f>E255</f>
        <v>22500</v>
      </c>
    </row>
    <row r="255" spans="1:5" ht="35.25" customHeight="1" x14ac:dyDescent="0.2">
      <c r="A255" s="61" t="s">
        <v>20</v>
      </c>
      <c r="B255" s="60" t="s">
        <v>342</v>
      </c>
      <c r="C255" s="70"/>
      <c r="D255" s="260">
        <f>D256</f>
        <v>22500</v>
      </c>
      <c r="E255" s="260">
        <f>E256</f>
        <v>22500</v>
      </c>
    </row>
    <row r="256" spans="1:5" ht="21.75" customHeight="1" x14ac:dyDescent="0.2">
      <c r="A256" s="91" t="s">
        <v>151</v>
      </c>
      <c r="B256" s="60" t="s">
        <v>342</v>
      </c>
      <c r="C256" s="70">
        <v>200</v>
      </c>
      <c r="D256" s="260">
        <f>'Ведомственная 24-25'!G155</f>
        <v>22500</v>
      </c>
      <c r="E256" s="260">
        <f>'Ведомственная 24-25'!H155</f>
        <v>22500</v>
      </c>
    </row>
    <row r="257" spans="1:5" ht="52.9" customHeight="1" x14ac:dyDescent="0.2">
      <c r="A257" s="359" t="s">
        <v>650</v>
      </c>
      <c r="B257" s="357" t="s">
        <v>651</v>
      </c>
      <c r="C257" s="354"/>
      <c r="D257" s="259">
        <f t="shared" ref="D257:E260" si="9">D258</f>
        <v>30000</v>
      </c>
      <c r="E257" s="259">
        <f t="shared" si="9"/>
        <v>30000</v>
      </c>
    </row>
    <row r="258" spans="1:5" ht="52.9" customHeight="1" x14ac:dyDescent="0.2">
      <c r="A258" s="359" t="s">
        <v>652</v>
      </c>
      <c r="B258" s="357" t="s">
        <v>653</v>
      </c>
      <c r="C258" s="354"/>
      <c r="D258" s="259">
        <f t="shared" si="9"/>
        <v>30000</v>
      </c>
      <c r="E258" s="259">
        <f t="shared" si="9"/>
        <v>30000</v>
      </c>
    </row>
    <row r="259" spans="1:5" ht="52.9" customHeight="1" x14ac:dyDescent="0.2">
      <c r="A259" s="359" t="s">
        <v>654</v>
      </c>
      <c r="B259" s="357" t="s">
        <v>655</v>
      </c>
      <c r="C259" s="354"/>
      <c r="D259" s="259">
        <f t="shared" si="9"/>
        <v>30000</v>
      </c>
      <c r="E259" s="259">
        <f t="shared" si="9"/>
        <v>30000</v>
      </c>
    </row>
    <row r="260" spans="1:5" ht="21.75" customHeight="1" x14ac:dyDescent="0.2">
      <c r="A260" s="360" t="s">
        <v>656</v>
      </c>
      <c r="B260" s="358" t="s">
        <v>657</v>
      </c>
      <c r="C260" s="356"/>
      <c r="D260" s="260">
        <f t="shared" si="9"/>
        <v>30000</v>
      </c>
      <c r="E260" s="260">
        <f t="shared" si="9"/>
        <v>30000</v>
      </c>
    </row>
    <row r="261" spans="1:5" ht="21.75" customHeight="1" x14ac:dyDescent="0.2">
      <c r="A261" s="360" t="s">
        <v>275</v>
      </c>
      <c r="B261" s="358" t="s">
        <v>657</v>
      </c>
      <c r="C261" s="356">
        <v>300</v>
      </c>
      <c r="D261" s="260">
        <f>'Ведомственная 24-25'!G82</f>
        <v>30000</v>
      </c>
      <c r="E261" s="260">
        <f>'Ведомственная 24-25'!H82</f>
        <v>30000</v>
      </c>
    </row>
    <row r="262" spans="1:5" ht="47.25" x14ac:dyDescent="0.2">
      <c r="A262" s="54" t="s">
        <v>595</v>
      </c>
      <c r="B262" s="58" t="s">
        <v>349</v>
      </c>
      <c r="C262" s="75"/>
      <c r="D262" s="259">
        <f>D263</f>
        <v>798385</v>
      </c>
      <c r="E262" s="259">
        <f>E263</f>
        <v>798385</v>
      </c>
    </row>
    <row r="263" spans="1:5" ht="78.75" x14ac:dyDescent="0.2">
      <c r="A263" s="54" t="s">
        <v>596</v>
      </c>
      <c r="B263" s="58" t="s">
        <v>350</v>
      </c>
      <c r="C263" s="75"/>
      <c r="D263" s="259">
        <f>D264</f>
        <v>798385</v>
      </c>
      <c r="E263" s="259">
        <f>E264</f>
        <v>798385</v>
      </c>
    </row>
    <row r="264" spans="1:5" ht="47.25" x14ac:dyDescent="0.2">
      <c r="A264" s="54" t="s">
        <v>122</v>
      </c>
      <c r="B264" s="58" t="s">
        <v>423</v>
      </c>
      <c r="C264" s="75"/>
      <c r="D264" s="259">
        <f>D265+D267</f>
        <v>798385</v>
      </c>
      <c r="E264" s="259">
        <f>E265+E267</f>
        <v>798385</v>
      </c>
    </row>
    <row r="265" spans="1:5" ht="31.5" x14ac:dyDescent="0.2">
      <c r="A265" s="92" t="s">
        <v>435</v>
      </c>
      <c r="B265" s="63" t="s">
        <v>123</v>
      </c>
      <c r="C265" s="75"/>
      <c r="D265" s="259">
        <f>D266</f>
        <v>764915</v>
      </c>
      <c r="E265" s="259">
        <f>E266</f>
        <v>764915</v>
      </c>
    </row>
    <row r="266" spans="1:5" ht="21.75" customHeight="1" x14ac:dyDescent="0.2">
      <c r="A266" s="61" t="s">
        <v>151</v>
      </c>
      <c r="B266" s="80" t="s">
        <v>123</v>
      </c>
      <c r="C266" s="75">
        <v>200</v>
      </c>
      <c r="D266" s="260">
        <f>'Ведомственная 24-25'!G189</f>
        <v>764915</v>
      </c>
      <c r="E266" s="260">
        <f>'Ведомственная 24-25'!H189</f>
        <v>764915</v>
      </c>
    </row>
    <row r="267" spans="1:5" ht="47.25" x14ac:dyDescent="0.2">
      <c r="A267" s="54" t="s">
        <v>302</v>
      </c>
      <c r="B267" s="58" t="s">
        <v>215</v>
      </c>
      <c r="C267" s="55"/>
      <c r="D267" s="259">
        <f>D268</f>
        <v>33470</v>
      </c>
      <c r="E267" s="259">
        <f>E268</f>
        <v>33470</v>
      </c>
    </row>
    <row r="268" spans="1:5" ht="47.25" x14ac:dyDescent="0.2">
      <c r="A268" s="61" t="s">
        <v>47</v>
      </c>
      <c r="B268" s="60" t="s">
        <v>215</v>
      </c>
      <c r="C268" s="62">
        <v>100</v>
      </c>
      <c r="D268" s="260">
        <f>'Ведомственная 24-25'!G32</f>
        <v>33470</v>
      </c>
      <c r="E268" s="260">
        <f>'Ведомственная 24-25'!H32</f>
        <v>33470</v>
      </c>
    </row>
    <row r="269" spans="1:5" ht="15.75" x14ac:dyDescent="0.2">
      <c r="A269" s="128" t="s">
        <v>174</v>
      </c>
      <c r="B269" s="72" t="s">
        <v>343</v>
      </c>
      <c r="C269" s="186"/>
      <c r="D269" s="259">
        <f t="shared" ref="D269:E271" si="10">D270</f>
        <v>1471025</v>
      </c>
      <c r="E269" s="259">
        <f t="shared" si="10"/>
        <v>1471025</v>
      </c>
    </row>
    <row r="270" spans="1:5" ht="15.75" x14ac:dyDescent="0.2">
      <c r="A270" s="128" t="s">
        <v>175</v>
      </c>
      <c r="B270" s="72" t="s">
        <v>344</v>
      </c>
      <c r="C270" s="186"/>
      <c r="D270" s="259">
        <f t="shared" si="10"/>
        <v>1471025</v>
      </c>
      <c r="E270" s="259">
        <f t="shared" si="10"/>
        <v>1471025</v>
      </c>
    </row>
    <row r="271" spans="1:5" ht="15.75" x14ac:dyDescent="0.2">
      <c r="A271" s="61" t="s">
        <v>176</v>
      </c>
      <c r="B271" s="113" t="s">
        <v>171</v>
      </c>
      <c r="C271" s="185"/>
      <c r="D271" s="260">
        <f t="shared" si="10"/>
        <v>1471025</v>
      </c>
      <c r="E271" s="260">
        <f t="shared" si="10"/>
        <v>1471025</v>
      </c>
    </row>
    <row r="272" spans="1:5" ht="47.25" x14ac:dyDescent="0.2">
      <c r="A272" s="61" t="s">
        <v>47</v>
      </c>
      <c r="B272" s="113" t="s">
        <v>171</v>
      </c>
      <c r="C272" s="75">
        <v>100</v>
      </c>
      <c r="D272" s="261">
        <f>'Ведомственная 24-25'!G21</f>
        <v>1471025</v>
      </c>
      <c r="E272" s="261">
        <f>'Ведомственная 24-25'!H21</f>
        <v>1471025</v>
      </c>
    </row>
    <row r="273" spans="1:5" ht="15.75" x14ac:dyDescent="0.25">
      <c r="A273" s="140" t="s">
        <v>30</v>
      </c>
      <c r="B273" s="72" t="s">
        <v>347</v>
      </c>
      <c r="C273" s="186"/>
      <c r="D273" s="259">
        <f>D274</f>
        <v>14136081</v>
      </c>
      <c r="E273" s="259">
        <f>E274</f>
        <v>14136081</v>
      </c>
    </row>
    <row r="274" spans="1:5" ht="15.75" x14ac:dyDescent="0.25">
      <c r="A274" s="140" t="s">
        <v>32</v>
      </c>
      <c r="B274" s="72" t="s">
        <v>348</v>
      </c>
      <c r="C274" s="186"/>
      <c r="D274" s="259">
        <f>D275</f>
        <v>14136081</v>
      </c>
      <c r="E274" s="259">
        <f>E275</f>
        <v>14136081</v>
      </c>
    </row>
    <row r="275" spans="1:5" ht="15.75" x14ac:dyDescent="0.25">
      <c r="A275" s="176" t="s">
        <v>170</v>
      </c>
      <c r="B275" s="74" t="s">
        <v>6</v>
      </c>
      <c r="C275" s="75"/>
      <c r="D275" s="260">
        <f>D276+D277</f>
        <v>14136081</v>
      </c>
      <c r="E275" s="260">
        <f>E276+E277</f>
        <v>14136081</v>
      </c>
    </row>
    <row r="276" spans="1:5" ht="47.25" x14ac:dyDescent="0.2">
      <c r="A276" s="61" t="s">
        <v>47</v>
      </c>
      <c r="B276" s="74" t="s">
        <v>6</v>
      </c>
      <c r="C276" s="75">
        <v>100</v>
      </c>
      <c r="D276" s="260">
        <f>'Ведомственная 24-25'!G26</f>
        <v>13753781</v>
      </c>
      <c r="E276" s="260">
        <f>'Ведомственная 24-25'!H26</f>
        <v>13753781</v>
      </c>
    </row>
    <row r="277" spans="1:5" ht="20.25" customHeight="1" x14ac:dyDescent="0.2">
      <c r="A277" s="61" t="s">
        <v>151</v>
      </c>
      <c r="B277" s="74" t="s">
        <v>6</v>
      </c>
      <c r="C277" s="75">
        <v>200</v>
      </c>
      <c r="D277" s="260">
        <f>'Ведомственная 24-25'!G27</f>
        <v>382300</v>
      </c>
      <c r="E277" s="260">
        <f>'Ведомственная 24-25'!H27</f>
        <v>382300</v>
      </c>
    </row>
    <row r="278" spans="1:5" ht="30" customHeight="1" x14ac:dyDescent="0.2">
      <c r="A278" s="296" t="s">
        <v>635</v>
      </c>
      <c r="B278" s="350" t="s">
        <v>636</v>
      </c>
      <c r="C278" s="351"/>
      <c r="D278" s="260">
        <f t="shared" ref="D278:E280" si="11">D279</f>
        <v>562157</v>
      </c>
      <c r="E278" s="260">
        <f t="shared" si="11"/>
        <v>562157</v>
      </c>
    </row>
    <row r="279" spans="1:5" ht="30" customHeight="1" x14ac:dyDescent="0.2">
      <c r="A279" s="291" t="s">
        <v>637</v>
      </c>
      <c r="B279" s="352" t="s">
        <v>638</v>
      </c>
      <c r="C279" s="351"/>
      <c r="D279" s="260">
        <f t="shared" si="11"/>
        <v>562157</v>
      </c>
      <c r="E279" s="260">
        <f t="shared" si="11"/>
        <v>562157</v>
      </c>
    </row>
    <row r="280" spans="1:5" ht="30" customHeight="1" x14ac:dyDescent="0.2">
      <c r="A280" s="291" t="s">
        <v>170</v>
      </c>
      <c r="B280" s="352" t="s">
        <v>639</v>
      </c>
      <c r="C280" s="319"/>
      <c r="D280" s="260">
        <f t="shared" si="11"/>
        <v>562157</v>
      </c>
      <c r="E280" s="260">
        <f t="shared" si="11"/>
        <v>562157</v>
      </c>
    </row>
    <row r="281" spans="1:5" ht="51" customHeight="1" x14ac:dyDescent="0.2">
      <c r="A281" s="291" t="s">
        <v>47</v>
      </c>
      <c r="B281" s="352" t="s">
        <v>639</v>
      </c>
      <c r="C281" s="319">
        <v>100</v>
      </c>
      <c r="D281" s="260">
        <f>'Ведомственная 24-25'!G397</f>
        <v>562157</v>
      </c>
      <c r="E281" s="260">
        <f>'Ведомственная 24-25'!H397</f>
        <v>562157</v>
      </c>
    </row>
    <row r="282" spans="1:5" ht="31.5" x14ac:dyDescent="0.25">
      <c r="A282" s="140" t="s">
        <v>168</v>
      </c>
      <c r="B282" s="72" t="s">
        <v>345</v>
      </c>
      <c r="C282" s="186"/>
      <c r="D282" s="259">
        <f>D283</f>
        <v>922775</v>
      </c>
      <c r="E282" s="259">
        <f>E283</f>
        <v>922775</v>
      </c>
    </row>
    <row r="283" spans="1:5" ht="15.75" x14ac:dyDescent="0.25">
      <c r="A283" s="140" t="s">
        <v>169</v>
      </c>
      <c r="B283" s="72" t="s">
        <v>346</v>
      </c>
      <c r="C283" s="186"/>
      <c r="D283" s="259">
        <f>D284</f>
        <v>922775</v>
      </c>
      <c r="E283" s="259">
        <f>E284</f>
        <v>922775</v>
      </c>
    </row>
    <row r="284" spans="1:5" ht="15.75" x14ac:dyDescent="0.25">
      <c r="A284" s="176" t="s">
        <v>170</v>
      </c>
      <c r="B284" s="113" t="s">
        <v>219</v>
      </c>
      <c r="C284" s="75"/>
      <c r="D284" s="260">
        <f>D285+D286</f>
        <v>922775</v>
      </c>
      <c r="E284" s="260">
        <f>E285+E286</f>
        <v>922775</v>
      </c>
    </row>
    <row r="285" spans="1:5" ht="47.25" x14ac:dyDescent="0.2">
      <c r="A285" s="61" t="s">
        <v>47</v>
      </c>
      <c r="B285" s="113" t="s">
        <v>219</v>
      </c>
      <c r="C285" s="75">
        <v>100</v>
      </c>
      <c r="D285" s="260">
        <f>'Ведомственная 24-25'!G391</f>
        <v>859775</v>
      </c>
      <c r="E285" s="260">
        <f>'Ведомственная 24-25'!H391</f>
        <v>859775</v>
      </c>
    </row>
    <row r="286" spans="1:5" ht="20.25" customHeight="1" x14ac:dyDescent="0.2">
      <c r="A286" s="61" t="s">
        <v>151</v>
      </c>
      <c r="B286" s="113" t="s">
        <v>219</v>
      </c>
      <c r="C286" s="62">
        <v>200</v>
      </c>
      <c r="D286" s="260">
        <f>'Ведомственная 24-25'!G392</f>
        <v>63000</v>
      </c>
      <c r="E286" s="260">
        <f>'Ведомственная 24-25'!H392</f>
        <v>63000</v>
      </c>
    </row>
    <row r="287" spans="1:5" ht="31.5" x14ac:dyDescent="0.2">
      <c r="A287" s="54" t="s">
        <v>54</v>
      </c>
      <c r="B287" s="72" t="s">
        <v>362</v>
      </c>
      <c r="C287" s="186"/>
      <c r="D287" s="259">
        <f t="shared" ref="D287:E289" si="12">D288</f>
        <v>668850</v>
      </c>
      <c r="E287" s="259">
        <f t="shared" si="12"/>
        <v>668850</v>
      </c>
    </row>
    <row r="288" spans="1:5" ht="15.75" x14ac:dyDescent="0.2">
      <c r="A288" s="217" t="s">
        <v>465</v>
      </c>
      <c r="B288" s="72" t="s">
        <v>391</v>
      </c>
      <c r="C288" s="186"/>
      <c r="D288" s="259">
        <f t="shared" si="12"/>
        <v>668850</v>
      </c>
      <c r="E288" s="259">
        <f t="shared" si="12"/>
        <v>668850</v>
      </c>
    </row>
    <row r="289" spans="1:5" ht="15.75" x14ac:dyDescent="0.2">
      <c r="A289" s="112" t="s">
        <v>434</v>
      </c>
      <c r="B289" s="74" t="s">
        <v>187</v>
      </c>
      <c r="C289" s="185"/>
      <c r="D289" s="260">
        <f t="shared" si="12"/>
        <v>668850</v>
      </c>
      <c r="E289" s="260">
        <f t="shared" si="12"/>
        <v>668850</v>
      </c>
    </row>
    <row r="290" spans="1:5" ht="15.75" x14ac:dyDescent="0.2">
      <c r="A290" s="61" t="s">
        <v>255</v>
      </c>
      <c r="B290" s="74" t="s">
        <v>187</v>
      </c>
      <c r="C290" s="75">
        <v>800</v>
      </c>
      <c r="D290" s="260">
        <f>'Ведомственная 24-25'!G86</f>
        <v>668850</v>
      </c>
      <c r="E290" s="260">
        <f>'Ведомственная 24-25'!H86</f>
        <v>668850</v>
      </c>
    </row>
    <row r="291" spans="1:5" ht="15.75" x14ac:dyDescent="0.2">
      <c r="A291" s="54" t="s">
        <v>31</v>
      </c>
      <c r="B291" s="72" t="s">
        <v>351</v>
      </c>
      <c r="C291" s="186"/>
      <c r="D291" s="259">
        <f>D292</f>
        <v>11124564</v>
      </c>
      <c r="E291" s="259">
        <f>E292</f>
        <v>11179564</v>
      </c>
    </row>
    <row r="292" spans="1:5" ht="15.75" x14ac:dyDescent="0.2">
      <c r="A292" s="54" t="s">
        <v>335</v>
      </c>
      <c r="B292" s="72" t="s">
        <v>352</v>
      </c>
      <c r="C292" s="186"/>
      <c r="D292" s="259">
        <f>D293+D296+D300+D302</f>
        <v>11124564</v>
      </c>
      <c r="E292" s="259">
        <f>E293+E296+E300+E302</f>
        <v>11179564</v>
      </c>
    </row>
    <row r="293" spans="1:5" ht="31.5" x14ac:dyDescent="0.2">
      <c r="A293" s="54" t="s">
        <v>278</v>
      </c>
      <c r="B293" s="72" t="s">
        <v>172</v>
      </c>
      <c r="C293" s="142"/>
      <c r="D293" s="259">
        <f>D294+D295</f>
        <v>334700</v>
      </c>
      <c r="E293" s="259">
        <f>E294+E295</f>
        <v>334700</v>
      </c>
    </row>
    <row r="294" spans="1:5" ht="47.25" x14ac:dyDescent="0.2">
      <c r="A294" s="61" t="s">
        <v>47</v>
      </c>
      <c r="B294" s="74" t="s">
        <v>172</v>
      </c>
      <c r="C294" s="75">
        <v>100</v>
      </c>
      <c r="D294" s="260">
        <f>'Ведомственная 24-25'!G36</f>
        <v>328500</v>
      </c>
      <c r="E294" s="260">
        <f>'Ведомственная 24-25'!H36</f>
        <v>328500</v>
      </c>
    </row>
    <row r="295" spans="1:5" ht="21.6" customHeight="1" x14ac:dyDescent="0.2">
      <c r="A295" s="291" t="s">
        <v>151</v>
      </c>
      <c r="B295" s="74" t="s">
        <v>172</v>
      </c>
      <c r="C295" s="75">
        <v>200</v>
      </c>
      <c r="D295" s="260">
        <f>'Ведомственная 24-25'!G37</f>
        <v>6200</v>
      </c>
      <c r="E295" s="260">
        <f>'Ведомственная 24-25'!H37</f>
        <v>6200</v>
      </c>
    </row>
    <row r="296" spans="1:5" ht="20.25" customHeight="1" x14ac:dyDescent="0.2">
      <c r="A296" s="54" t="s">
        <v>157</v>
      </c>
      <c r="B296" s="72" t="s">
        <v>188</v>
      </c>
      <c r="C296" s="187"/>
      <c r="D296" s="259">
        <f>D297+D298+D299</f>
        <v>9177864</v>
      </c>
      <c r="E296" s="259">
        <f>E297+E298+E299</f>
        <v>9177864</v>
      </c>
    </row>
    <row r="297" spans="1:5" ht="47.25" x14ac:dyDescent="0.2">
      <c r="A297" s="61" t="s">
        <v>47</v>
      </c>
      <c r="B297" s="74" t="s">
        <v>188</v>
      </c>
      <c r="C297" s="79" t="s">
        <v>160</v>
      </c>
      <c r="D297" s="260">
        <f>'Ведомственная 24-25'!G93</f>
        <v>7380375</v>
      </c>
      <c r="E297" s="260">
        <f>'Ведомственная 24-25'!H93</f>
        <v>7380375</v>
      </c>
    </row>
    <row r="298" spans="1:5" ht="20.25" customHeight="1" x14ac:dyDescent="0.2">
      <c r="A298" s="61" t="s">
        <v>151</v>
      </c>
      <c r="B298" s="74" t="s">
        <v>188</v>
      </c>
      <c r="C298" s="79" t="s">
        <v>161</v>
      </c>
      <c r="D298" s="260">
        <f>'Ведомственная 24-25'!G94</f>
        <v>1750397</v>
      </c>
      <c r="E298" s="260">
        <f>'Ведомственная 24-25'!H94</f>
        <v>1750397</v>
      </c>
    </row>
    <row r="299" spans="1:5" ht="15.75" x14ac:dyDescent="0.2">
      <c r="A299" s="61" t="s">
        <v>255</v>
      </c>
      <c r="B299" s="74" t="s">
        <v>188</v>
      </c>
      <c r="C299" s="79" t="s">
        <v>154</v>
      </c>
      <c r="D299" s="260">
        <f>'Ведомственная 24-25'!G95</f>
        <v>47092</v>
      </c>
      <c r="E299" s="260">
        <f>'Ведомственная 24-25'!H95</f>
        <v>47092</v>
      </c>
    </row>
    <row r="300" spans="1:5" ht="15.75" x14ac:dyDescent="0.25">
      <c r="A300" s="140" t="s">
        <v>53</v>
      </c>
      <c r="B300" s="72" t="s">
        <v>189</v>
      </c>
      <c r="C300" s="55"/>
      <c r="D300" s="259">
        <f>D301</f>
        <v>170000</v>
      </c>
      <c r="E300" s="259">
        <f>E301</f>
        <v>170000</v>
      </c>
    </row>
    <row r="301" spans="1:5" ht="31.5" x14ac:dyDescent="0.2">
      <c r="A301" s="61" t="s">
        <v>332</v>
      </c>
      <c r="B301" s="74" t="s">
        <v>189</v>
      </c>
      <c r="C301" s="75">
        <v>200</v>
      </c>
      <c r="D301" s="260">
        <f>'Ведомственная 24-25'!G97+'Ведомственная 24-25'!G402</f>
        <v>170000</v>
      </c>
      <c r="E301" s="260">
        <f>'Ведомственная 24-25'!H97+'Ведомственная 24-25'!H402</f>
        <v>170000</v>
      </c>
    </row>
    <row r="302" spans="1:5" ht="101.25" customHeight="1" x14ac:dyDescent="0.2">
      <c r="A302" s="173" t="s">
        <v>436</v>
      </c>
      <c r="B302" s="72" t="s">
        <v>216</v>
      </c>
      <c r="C302" s="142"/>
      <c r="D302" s="259">
        <f>D303+D304</f>
        <v>1442000</v>
      </c>
      <c r="E302" s="259">
        <f>E303+E304</f>
        <v>1497000</v>
      </c>
    </row>
    <row r="303" spans="1:5" ht="47.25" x14ac:dyDescent="0.2">
      <c r="A303" s="61" t="s">
        <v>47</v>
      </c>
      <c r="B303" s="74" t="s">
        <v>216</v>
      </c>
      <c r="C303" s="75">
        <v>100</v>
      </c>
      <c r="D303" s="260">
        <f>'Ведомственная 24-25'!G90</f>
        <v>1015000</v>
      </c>
      <c r="E303" s="260">
        <f>'Ведомственная 24-25'!H90</f>
        <v>1015000</v>
      </c>
    </row>
    <row r="304" spans="1:5" ht="31.5" x14ac:dyDescent="0.2">
      <c r="A304" s="61" t="s">
        <v>332</v>
      </c>
      <c r="B304" s="74" t="s">
        <v>216</v>
      </c>
      <c r="C304" s="75">
        <v>200</v>
      </c>
      <c r="D304" s="260">
        <f>'Ведомственная 24-25'!G91</f>
        <v>427000</v>
      </c>
      <c r="E304" s="260">
        <f>'Ведомственная 24-25'!H91</f>
        <v>482000</v>
      </c>
    </row>
    <row r="305" spans="1:5" ht="15.75" x14ac:dyDescent="0.2">
      <c r="A305" s="54" t="s">
        <v>128</v>
      </c>
      <c r="B305" s="72" t="s">
        <v>356</v>
      </c>
      <c r="C305" s="186"/>
      <c r="D305" s="259">
        <f t="shared" ref="D305:E307" si="13">D306</f>
        <v>400000</v>
      </c>
      <c r="E305" s="259">
        <f t="shared" si="13"/>
        <v>400000</v>
      </c>
    </row>
    <row r="306" spans="1:5" ht="15.75" x14ac:dyDescent="0.25">
      <c r="A306" s="177" t="s">
        <v>5</v>
      </c>
      <c r="B306" s="72" t="s">
        <v>357</v>
      </c>
      <c r="C306" s="186"/>
      <c r="D306" s="259">
        <f t="shared" si="13"/>
        <v>400000</v>
      </c>
      <c r="E306" s="259">
        <f t="shared" si="13"/>
        <v>400000</v>
      </c>
    </row>
    <row r="307" spans="1:5" ht="15.75" x14ac:dyDescent="0.25">
      <c r="A307" s="177" t="s">
        <v>5</v>
      </c>
      <c r="B307" s="72" t="s">
        <v>173</v>
      </c>
      <c r="C307" s="142"/>
      <c r="D307" s="259">
        <f t="shared" si="13"/>
        <v>400000</v>
      </c>
      <c r="E307" s="259">
        <f t="shared" si="13"/>
        <v>400000</v>
      </c>
    </row>
    <row r="308" spans="1:5" ht="15.75" x14ac:dyDescent="0.2">
      <c r="A308" s="61" t="s">
        <v>255</v>
      </c>
      <c r="B308" s="74" t="s">
        <v>173</v>
      </c>
      <c r="C308" s="75">
        <v>800</v>
      </c>
      <c r="D308" s="260">
        <f>'Ведомственная 24-25'!G42</f>
        <v>400000</v>
      </c>
      <c r="E308" s="260">
        <f>'Ведомственная 24-25'!H42</f>
        <v>400000</v>
      </c>
    </row>
    <row r="309" spans="1:5" ht="47.25" x14ac:dyDescent="0.25">
      <c r="A309" s="298" t="s">
        <v>665</v>
      </c>
      <c r="B309" s="298" t="s">
        <v>668</v>
      </c>
      <c r="C309" s="351"/>
      <c r="D309" s="372">
        <f>D310</f>
        <v>8989013</v>
      </c>
      <c r="E309" s="372">
        <f>E310</f>
        <v>8989013</v>
      </c>
    </row>
    <row r="310" spans="1:5" ht="47.25" x14ac:dyDescent="0.25">
      <c r="A310" s="298" t="s">
        <v>666</v>
      </c>
      <c r="B310" s="298" t="s">
        <v>669</v>
      </c>
      <c r="C310" s="351"/>
      <c r="D310" s="372">
        <f>D311</f>
        <v>8989013</v>
      </c>
      <c r="E310" s="372">
        <f>E311</f>
        <v>8989013</v>
      </c>
    </row>
    <row r="311" spans="1:5" ht="31.5" x14ac:dyDescent="0.25">
      <c r="A311" s="296" t="s">
        <v>157</v>
      </c>
      <c r="B311" s="298" t="s">
        <v>667</v>
      </c>
      <c r="C311" s="351"/>
      <c r="D311" s="372">
        <f>D312+D313</f>
        <v>8989013</v>
      </c>
      <c r="E311" s="372">
        <f>E312+E313</f>
        <v>8989013</v>
      </c>
    </row>
    <row r="312" spans="1:5" ht="47.25" x14ac:dyDescent="0.25">
      <c r="A312" s="291" t="s">
        <v>47</v>
      </c>
      <c r="B312" s="294" t="s">
        <v>667</v>
      </c>
      <c r="C312" s="319">
        <v>100</v>
      </c>
      <c r="D312" s="371">
        <f>'Ведомственная 24-25'!G101</f>
        <v>8483477</v>
      </c>
      <c r="E312" s="371">
        <f>'Ведомственная 24-25'!H101</f>
        <v>8483477</v>
      </c>
    </row>
    <row r="313" spans="1:5" ht="31.5" x14ac:dyDescent="0.25">
      <c r="A313" s="291" t="s">
        <v>151</v>
      </c>
      <c r="B313" s="294" t="s">
        <v>667</v>
      </c>
      <c r="C313" s="319">
        <v>200</v>
      </c>
      <c r="D313" s="371">
        <f>'Ведомственная 24-25'!G102</f>
        <v>505536</v>
      </c>
      <c r="E313" s="371">
        <f>'Ведомственная 24-25'!H102</f>
        <v>505536</v>
      </c>
    </row>
  </sheetData>
  <autoFilter ref="B9:C308"/>
  <mergeCells count="3">
    <mergeCell ref="A5:E5"/>
    <mergeCell ref="B1:E1"/>
    <mergeCell ref="B2:E3"/>
  </mergeCells>
  <pageMargins left="0.70866141732283472" right="0.31496062992125984" top="0.55118110236220474" bottom="0.55118110236220474"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85" zoomScaleNormal="100" zoomScaleSheetLayoutView="85" workbookViewId="0">
      <selection activeCell="C1" sqref="C1:D1"/>
    </sheetView>
  </sheetViews>
  <sheetFormatPr defaultRowHeight="12.75" x14ac:dyDescent="0.2"/>
  <cols>
    <col min="1" max="1" width="30" customWidth="1"/>
    <col min="2" max="2" width="69.7109375" customWidth="1"/>
    <col min="3" max="4" width="21.7109375" customWidth="1"/>
  </cols>
  <sheetData>
    <row r="1" spans="1:4" ht="151.15" customHeight="1" x14ac:dyDescent="0.2">
      <c r="C1" s="393" t="s">
        <v>724</v>
      </c>
      <c r="D1" s="393"/>
    </row>
    <row r="2" spans="1:4" x14ac:dyDescent="0.2">
      <c r="B2" s="34"/>
      <c r="C2" s="35"/>
    </row>
    <row r="3" spans="1:4" ht="48" customHeight="1" x14ac:dyDescent="0.2">
      <c r="A3" s="394" t="s">
        <v>550</v>
      </c>
      <c r="B3" s="394"/>
      <c r="C3" s="394"/>
      <c r="D3" s="394"/>
    </row>
    <row r="4" spans="1:4" ht="15.75" x14ac:dyDescent="0.25">
      <c r="A4" s="98"/>
      <c r="B4" s="98"/>
      <c r="C4" s="98"/>
    </row>
    <row r="5" spans="1:4" ht="15.75" x14ac:dyDescent="0.2">
      <c r="B5" s="255"/>
      <c r="D5" s="215" t="s">
        <v>8</v>
      </c>
    </row>
    <row r="6" spans="1:4" ht="45" customHeight="1" x14ac:dyDescent="0.2">
      <c r="A6" s="29" t="s">
        <v>280</v>
      </c>
      <c r="B6" s="29" t="s">
        <v>22</v>
      </c>
      <c r="C6" s="29" t="s">
        <v>542</v>
      </c>
      <c r="D6" s="29" t="s">
        <v>551</v>
      </c>
    </row>
    <row r="7" spans="1:4" ht="18.75" x14ac:dyDescent="0.3">
      <c r="A7" s="28">
        <v>1</v>
      </c>
      <c r="B7" s="28">
        <v>2</v>
      </c>
      <c r="C7" s="28">
        <v>3</v>
      </c>
      <c r="D7" s="28">
        <v>4</v>
      </c>
    </row>
    <row r="8" spans="1:4" ht="43.9" customHeight="1" x14ac:dyDescent="0.2">
      <c r="A8" s="29" t="s">
        <v>299</v>
      </c>
      <c r="B8" s="252" t="s">
        <v>281</v>
      </c>
      <c r="C8" s="30">
        <f>C9</f>
        <v>0</v>
      </c>
      <c r="D8" s="30">
        <f>D9</f>
        <v>0</v>
      </c>
    </row>
    <row r="9" spans="1:4" ht="37.5" x14ac:dyDescent="0.2">
      <c r="A9" s="29" t="s">
        <v>282</v>
      </c>
      <c r="B9" s="252" t="s">
        <v>283</v>
      </c>
      <c r="C9" s="33">
        <f>C14+C10</f>
        <v>0</v>
      </c>
      <c r="D9" s="33">
        <f>D14+D10</f>
        <v>0</v>
      </c>
    </row>
    <row r="10" spans="1:4" ht="37.5" x14ac:dyDescent="0.2">
      <c r="A10" s="29" t="s">
        <v>284</v>
      </c>
      <c r="B10" s="252" t="s">
        <v>285</v>
      </c>
      <c r="C10" s="30">
        <f t="shared" ref="C10:D12" si="0">C11</f>
        <v>-448367237</v>
      </c>
      <c r="D10" s="30">
        <f t="shared" si="0"/>
        <v>-427272120</v>
      </c>
    </row>
    <row r="11" spans="1:4" ht="18.75" x14ac:dyDescent="0.2">
      <c r="A11" s="32" t="s">
        <v>286</v>
      </c>
      <c r="B11" s="253" t="s">
        <v>287</v>
      </c>
      <c r="C11" s="33">
        <f t="shared" si="0"/>
        <v>-448367237</v>
      </c>
      <c r="D11" s="33">
        <f t="shared" si="0"/>
        <v>-427272120</v>
      </c>
    </row>
    <row r="12" spans="1:4" ht="37.5" x14ac:dyDescent="0.2">
      <c r="A12" s="32" t="s">
        <v>288</v>
      </c>
      <c r="B12" s="253" t="s">
        <v>289</v>
      </c>
      <c r="C12" s="31">
        <f t="shared" si="0"/>
        <v>-448367237</v>
      </c>
      <c r="D12" s="31">
        <f t="shared" si="0"/>
        <v>-427272120</v>
      </c>
    </row>
    <row r="13" spans="1:4" ht="37.5" x14ac:dyDescent="0.2">
      <c r="A13" s="32" t="s">
        <v>290</v>
      </c>
      <c r="B13" s="253" t="s">
        <v>291</v>
      </c>
      <c r="C13" s="33">
        <f>-'Доходы 24-25'!C117</f>
        <v>-448367237</v>
      </c>
      <c r="D13" s="33">
        <f>-'Доходы 24-25'!D117</f>
        <v>-427272120</v>
      </c>
    </row>
    <row r="14" spans="1:4" ht="37.5" x14ac:dyDescent="0.2">
      <c r="A14" s="29" t="s">
        <v>292</v>
      </c>
      <c r="B14" s="252" t="s">
        <v>293</v>
      </c>
      <c r="C14" s="30">
        <f t="shared" ref="C14:D16" si="1">C15</f>
        <v>448367237</v>
      </c>
      <c r="D14" s="30">
        <f t="shared" si="1"/>
        <v>427272120</v>
      </c>
    </row>
    <row r="15" spans="1:4" ht="18.75" x14ac:dyDescent="0.2">
      <c r="A15" s="32" t="s">
        <v>294</v>
      </c>
      <c r="B15" s="253" t="s">
        <v>293</v>
      </c>
      <c r="C15" s="33">
        <f t="shared" si="1"/>
        <v>448367237</v>
      </c>
      <c r="D15" s="33">
        <f t="shared" si="1"/>
        <v>427272120</v>
      </c>
    </row>
    <row r="16" spans="1:4" ht="37.5" x14ac:dyDescent="0.2">
      <c r="A16" s="32" t="s">
        <v>295</v>
      </c>
      <c r="B16" s="253" t="s">
        <v>296</v>
      </c>
      <c r="C16" s="31">
        <f t="shared" si="1"/>
        <v>448367237</v>
      </c>
      <c r="D16" s="31">
        <f t="shared" si="1"/>
        <v>427272120</v>
      </c>
    </row>
    <row r="17" spans="1:4" ht="37.5" x14ac:dyDescent="0.2">
      <c r="A17" s="32" t="s">
        <v>297</v>
      </c>
      <c r="B17" s="253" t="s">
        <v>298</v>
      </c>
      <c r="C17" s="31">
        <f>'Ведомственная 24-25'!G13</f>
        <v>448367237</v>
      </c>
      <c r="D17" s="31">
        <f>'Ведомственная 24-25'!H13</f>
        <v>427272120</v>
      </c>
    </row>
  </sheetData>
  <mergeCells count="2">
    <mergeCell ref="C1:D1"/>
    <mergeCell ref="A3:D3"/>
  </mergeCells>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view="pageBreakPreview" zoomScale="90" zoomScaleNormal="100" zoomScaleSheetLayoutView="90" workbookViewId="0">
      <selection activeCell="B2" sqref="B2:C5"/>
    </sheetView>
  </sheetViews>
  <sheetFormatPr defaultRowHeight="12.75" x14ac:dyDescent="0.2"/>
  <cols>
    <col min="1" max="1" width="20" style="417" customWidth="1"/>
    <col min="2" max="2" width="65.42578125" customWidth="1"/>
    <col min="3" max="3" width="13.7109375" style="416" customWidth="1"/>
  </cols>
  <sheetData>
    <row r="1" spans="1:3" ht="15.75" x14ac:dyDescent="0.2">
      <c r="A1" s="1"/>
      <c r="B1" s="432"/>
      <c r="C1" s="308" t="s">
        <v>761</v>
      </c>
    </row>
    <row r="2" spans="1:3" ht="15.75" x14ac:dyDescent="0.2">
      <c r="A2" s="1"/>
      <c r="B2" s="431" t="s">
        <v>760</v>
      </c>
      <c r="C2" s="430"/>
    </row>
    <row r="3" spans="1:3" ht="15.75" x14ac:dyDescent="0.2">
      <c r="A3" s="2"/>
      <c r="B3" s="430"/>
      <c r="C3" s="430"/>
    </row>
    <row r="4" spans="1:3" ht="33" customHeight="1" x14ac:dyDescent="0.2">
      <c r="A4" s="2"/>
      <c r="B4" s="430"/>
      <c r="C4" s="430"/>
    </row>
    <row r="5" spans="1:3" ht="47.45" customHeight="1" x14ac:dyDescent="0.2">
      <c r="A5" s="2"/>
      <c r="B5" s="430"/>
      <c r="C5" s="430"/>
    </row>
    <row r="6" spans="1:3" ht="18.600000000000001" customHeight="1" x14ac:dyDescent="0.2">
      <c r="A6" s="3"/>
      <c r="B6" s="3"/>
      <c r="C6" s="308"/>
    </row>
    <row r="7" spans="1:3" ht="21" customHeight="1" x14ac:dyDescent="0.2">
      <c r="A7" s="396" t="s">
        <v>759</v>
      </c>
      <c r="B7" s="396"/>
      <c r="C7" s="396"/>
    </row>
    <row r="8" spans="1:3" ht="15.75" x14ac:dyDescent="0.2">
      <c r="A8" s="26"/>
      <c r="B8" s="4"/>
      <c r="C8" s="308" t="s">
        <v>8</v>
      </c>
    </row>
    <row r="9" spans="1:3" ht="36" customHeight="1" x14ac:dyDescent="0.2">
      <c r="A9" s="5" t="s">
        <v>56</v>
      </c>
      <c r="B9" s="6" t="s">
        <v>57</v>
      </c>
      <c r="C9" s="309" t="s">
        <v>729</v>
      </c>
    </row>
    <row r="10" spans="1:3" x14ac:dyDescent="0.2">
      <c r="A10" s="6" t="s">
        <v>58</v>
      </c>
      <c r="B10" s="190" t="s">
        <v>59</v>
      </c>
      <c r="C10" s="419">
        <f>C11+C17+C27+C37+C41+C44+C48+C52+C64</f>
        <v>67871326</v>
      </c>
    </row>
    <row r="11" spans="1:3" x14ac:dyDescent="0.2">
      <c r="A11" s="6" t="s">
        <v>60</v>
      </c>
      <c r="B11" s="190" t="s">
        <v>61</v>
      </c>
      <c r="C11" s="419">
        <f>C12</f>
        <v>51095585</v>
      </c>
    </row>
    <row r="12" spans="1:3" x14ac:dyDescent="0.2">
      <c r="A12" s="6" t="s">
        <v>62</v>
      </c>
      <c r="B12" s="190" t="s">
        <v>63</v>
      </c>
      <c r="C12" s="419">
        <f>C13+C14+C15+C16</f>
        <v>51095585</v>
      </c>
    </row>
    <row r="13" spans="1:3" ht="44.45" customHeight="1" x14ac:dyDescent="0.2">
      <c r="A13" s="7" t="s">
        <v>64</v>
      </c>
      <c r="B13" s="189" t="s">
        <v>133</v>
      </c>
      <c r="C13" s="306">
        <v>50518983</v>
      </c>
    </row>
    <row r="14" spans="1:3" ht="61.9" customHeight="1" x14ac:dyDescent="0.2">
      <c r="A14" s="7" t="s">
        <v>143</v>
      </c>
      <c r="B14" s="189" t="s">
        <v>134</v>
      </c>
      <c r="C14" s="306">
        <v>268088</v>
      </c>
    </row>
    <row r="15" spans="1:3" ht="22.5" x14ac:dyDescent="0.2">
      <c r="A15" s="7" t="s">
        <v>144</v>
      </c>
      <c r="B15" s="189" t="s">
        <v>135</v>
      </c>
      <c r="C15" s="306">
        <v>308508</v>
      </c>
    </row>
    <row r="16" spans="1:3" ht="56.25" x14ac:dyDescent="0.2">
      <c r="A16" s="7" t="s">
        <v>624</v>
      </c>
      <c r="B16" s="189" t="s">
        <v>625</v>
      </c>
      <c r="C16" s="306">
        <v>6</v>
      </c>
    </row>
    <row r="17" spans="1:3" ht="23.45" customHeight="1" x14ac:dyDescent="0.2">
      <c r="A17" s="8" t="s">
        <v>65</v>
      </c>
      <c r="B17" s="191" t="s">
        <v>66</v>
      </c>
      <c r="C17" s="303">
        <f>C18</f>
        <v>6918190</v>
      </c>
    </row>
    <row r="18" spans="1:3" ht="23.45" customHeight="1" x14ac:dyDescent="0.2">
      <c r="A18" s="8" t="s">
        <v>67</v>
      </c>
      <c r="B18" s="191" t="s">
        <v>68</v>
      </c>
      <c r="C18" s="303">
        <f>C19+C21+C23+C25</f>
        <v>6918190</v>
      </c>
    </row>
    <row r="19" spans="1:3" ht="35.450000000000003" customHeight="1" x14ac:dyDescent="0.2">
      <c r="A19" s="9" t="s">
        <v>69</v>
      </c>
      <c r="B19" s="23" t="s">
        <v>70</v>
      </c>
      <c r="C19" s="306">
        <f>C20</f>
        <v>3276800</v>
      </c>
    </row>
    <row r="20" spans="1:3" ht="62.45" customHeight="1" x14ac:dyDescent="0.2">
      <c r="A20" s="429" t="s">
        <v>466</v>
      </c>
      <c r="B20" s="23" t="s">
        <v>511</v>
      </c>
      <c r="C20" s="428">
        <v>3276800</v>
      </c>
    </row>
    <row r="21" spans="1:3" ht="48" customHeight="1" x14ac:dyDescent="0.2">
      <c r="A21" s="9" t="s">
        <v>71</v>
      </c>
      <c r="B21" s="23" t="s">
        <v>72</v>
      </c>
      <c r="C21" s="306">
        <f>C22</f>
        <v>22760</v>
      </c>
    </row>
    <row r="22" spans="1:3" ht="70.150000000000006" customHeight="1" x14ac:dyDescent="0.2">
      <c r="A22" s="9" t="s">
        <v>467</v>
      </c>
      <c r="B22" s="23" t="s">
        <v>512</v>
      </c>
      <c r="C22" s="306">
        <v>22760</v>
      </c>
    </row>
    <row r="23" spans="1:3" ht="41.45" customHeight="1" x14ac:dyDescent="0.2">
      <c r="A23" s="9" t="s">
        <v>73</v>
      </c>
      <c r="B23" s="23" t="s">
        <v>74</v>
      </c>
      <c r="C23" s="306">
        <f>C24</f>
        <v>4050790</v>
      </c>
    </row>
    <row r="24" spans="1:3" ht="54" customHeight="1" x14ac:dyDescent="0.2">
      <c r="A24" s="9" t="s">
        <v>468</v>
      </c>
      <c r="B24" s="23" t="s">
        <v>513</v>
      </c>
      <c r="C24" s="306">
        <v>4050790</v>
      </c>
    </row>
    <row r="25" spans="1:3" ht="37.9" customHeight="1" x14ac:dyDescent="0.2">
      <c r="A25" s="9" t="s">
        <v>75</v>
      </c>
      <c r="B25" s="23" t="s">
        <v>76</v>
      </c>
      <c r="C25" s="306">
        <f>C26</f>
        <v>-432160</v>
      </c>
    </row>
    <row r="26" spans="1:3" ht="54" customHeight="1" x14ac:dyDescent="0.2">
      <c r="A26" s="9" t="s">
        <v>469</v>
      </c>
      <c r="B26" s="23" t="s">
        <v>514</v>
      </c>
      <c r="C26" s="306">
        <v>-432160</v>
      </c>
    </row>
    <row r="27" spans="1:3" x14ac:dyDescent="0.2">
      <c r="A27" s="6" t="s">
        <v>77</v>
      </c>
      <c r="B27" s="190" t="s">
        <v>78</v>
      </c>
      <c r="C27" s="303">
        <f>C28+C33+C35</f>
        <v>2869022</v>
      </c>
    </row>
    <row r="28" spans="1:3" ht="22.5" x14ac:dyDescent="0.2">
      <c r="A28" s="213" t="s">
        <v>79</v>
      </c>
      <c r="B28" s="214" t="s">
        <v>80</v>
      </c>
      <c r="C28" s="303">
        <f>C29+C31</f>
        <v>883460</v>
      </c>
    </row>
    <row r="29" spans="1:3" ht="22.15" customHeight="1" x14ac:dyDescent="0.2">
      <c r="A29" s="213" t="s">
        <v>81</v>
      </c>
      <c r="B29" s="214" t="s">
        <v>82</v>
      </c>
      <c r="C29" s="303">
        <f>C30</f>
        <v>752812</v>
      </c>
    </row>
    <row r="30" spans="1:3" ht="22.15" customHeight="1" x14ac:dyDescent="0.2">
      <c r="A30" s="10" t="s">
        <v>83</v>
      </c>
      <c r="B30" s="192" t="s">
        <v>82</v>
      </c>
      <c r="C30" s="306">
        <v>752812</v>
      </c>
    </row>
    <row r="31" spans="1:3" ht="22.15" customHeight="1" x14ac:dyDescent="0.2">
      <c r="A31" s="427" t="s">
        <v>84</v>
      </c>
      <c r="B31" s="426" t="s">
        <v>85</v>
      </c>
      <c r="C31" s="425">
        <f>C32</f>
        <v>130648</v>
      </c>
    </row>
    <row r="32" spans="1:3" ht="33.6" customHeight="1" x14ac:dyDescent="0.2">
      <c r="A32" s="424" t="s">
        <v>86</v>
      </c>
      <c r="B32" s="323" t="s">
        <v>136</v>
      </c>
      <c r="C32" s="306">
        <v>130648</v>
      </c>
    </row>
    <row r="33" spans="1:3" x14ac:dyDescent="0.2">
      <c r="A33" s="19" t="s">
        <v>489</v>
      </c>
      <c r="B33" s="190" t="s">
        <v>87</v>
      </c>
      <c r="C33" s="303">
        <f>C34</f>
        <v>1519231</v>
      </c>
    </row>
    <row r="34" spans="1:3" x14ac:dyDescent="0.2">
      <c r="A34" s="7" t="s">
        <v>88</v>
      </c>
      <c r="B34" s="193" t="s">
        <v>87</v>
      </c>
      <c r="C34" s="306">
        <v>1519231</v>
      </c>
    </row>
    <row r="35" spans="1:3" ht="22.5" x14ac:dyDescent="0.2">
      <c r="A35" s="6" t="s">
        <v>525</v>
      </c>
      <c r="B35" s="190" t="s">
        <v>526</v>
      </c>
      <c r="C35" s="303">
        <f>C36</f>
        <v>466331</v>
      </c>
    </row>
    <row r="36" spans="1:3" ht="22.5" x14ac:dyDescent="0.2">
      <c r="A36" s="7" t="s">
        <v>527</v>
      </c>
      <c r="B36" s="193" t="s">
        <v>528</v>
      </c>
      <c r="C36" s="306">
        <v>466331</v>
      </c>
    </row>
    <row r="37" spans="1:3" ht="22.5" x14ac:dyDescent="0.2">
      <c r="A37" s="11" t="s">
        <v>89</v>
      </c>
      <c r="B37" s="194" t="s">
        <v>90</v>
      </c>
      <c r="C37" s="419">
        <f>C38</f>
        <v>6762564</v>
      </c>
    </row>
    <row r="38" spans="1:3" ht="46.15" customHeight="1" x14ac:dyDescent="0.2">
      <c r="A38" s="12" t="s">
        <v>91</v>
      </c>
      <c r="B38" s="195" t="s">
        <v>92</v>
      </c>
      <c r="C38" s="419">
        <f>C39</f>
        <v>6762564</v>
      </c>
    </row>
    <row r="39" spans="1:3" ht="39.6" customHeight="1" x14ac:dyDescent="0.2">
      <c r="A39" s="11" t="s">
        <v>93</v>
      </c>
      <c r="B39" s="212" t="s">
        <v>94</v>
      </c>
      <c r="C39" s="419">
        <f>C40</f>
        <v>6762564</v>
      </c>
    </row>
    <row r="40" spans="1:3" ht="56.25" x14ac:dyDescent="0.2">
      <c r="A40" s="13" t="s">
        <v>304</v>
      </c>
      <c r="B40" s="196" t="s">
        <v>303</v>
      </c>
      <c r="C40" s="306">
        <v>6762564</v>
      </c>
    </row>
    <row r="41" spans="1:3" x14ac:dyDescent="0.2">
      <c r="A41" s="6" t="s">
        <v>95</v>
      </c>
      <c r="B41" s="197" t="s">
        <v>96</v>
      </c>
      <c r="C41" s="419">
        <f>C42</f>
        <v>1440</v>
      </c>
    </row>
    <row r="42" spans="1:3" x14ac:dyDescent="0.2">
      <c r="A42" s="6" t="s">
        <v>97</v>
      </c>
      <c r="B42" s="197" t="s">
        <v>98</v>
      </c>
      <c r="C42" s="303">
        <f>SUM(C43:C43)</f>
        <v>1440</v>
      </c>
    </row>
    <row r="43" spans="1:3" ht="21.6" customHeight="1" x14ac:dyDescent="0.2">
      <c r="A43" s="14" t="s">
        <v>99</v>
      </c>
      <c r="B43" s="199" t="s">
        <v>100</v>
      </c>
      <c r="C43" s="306">
        <v>1440</v>
      </c>
    </row>
    <row r="44" spans="1:3" ht="22.5" x14ac:dyDescent="0.2">
      <c r="A44" s="15" t="s">
        <v>101</v>
      </c>
      <c r="B44" s="200" t="s">
        <v>634</v>
      </c>
      <c r="C44" s="303">
        <f>C45</f>
        <v>9830</v>
      </c>
    </row>
    <row r="45" spans="1:3" x14ac:dyDescent="0.2">
      <c r="A45" s="15" t="s">
        <v>102</v>
      </c>
      <c r="B45" s="202" t="s">
        <v>104</v>
      </c>
      <c r="C45" s="303">
        <f>C46</f>
        <v>9830</v>
      </c>
    </row>
    <row r="46" spans="1:3" x14ac:dyDescent="0.2">
      <c r="A46" s="15" t="s">
        <v>105</v>
      </c>
      <c r="B46" s="202" t="s">
        <v>137</v>
      </c>
      <c r="C46" s="303">
        <f>C47</f>
        <v>9830</v>
      </c>
    </row>
    <row r="47" spans="1:3" x14ac:dyDescent="0.2">
      <c r="A47" s="16" t="s">
        <v>106</v>
      </c>
      <c r="B47" s="201" t="s">
        <v>107</v>
      </c>
      <c r="C47" s="306">
        <v>9830</v>
      </c>
    </row>
    <row r="48" spans="1:3" x14ac:dyDescent="0.2">
      <c r="A48" s="15" t="s">
        <v>313</v>
      </c>
      <c r="B48" s="202" t="s">
        <v>317</v>
      </c>
      <c r="C48" s="303">
        <f>C49</f>
        <v>109000</v>
      </c>
    </row>
    <row r="49" spans="1:3" ht="24" customHeight="1" x14ac:dyDescent="0.2">
      <c r="A49" s="15" t="s">
        <v>314</v>
      </c>
      <c r="B49" s="200" t="s">
        <v>318</v>
      </c>
      <c r="C49" s="303">
        <f>C50</f>
        <v>109000</v>
      </c>
    </row>
    <row r="50" spans="1:3" ht="24" customHeight="1" x14ac:dyDescent="0.2">
      <c r="A50" s="15" t="s">
        <v>315</v>
      </c>
      <c r="B50" s="200" t="s">
        <v>319</v>
      </c>
      <c r="C50" s="303">
        <f>C51</f>
        <v>109000</v>
      </c>
    </row>
    <row r="51" spans="1:3" ht="34.9" customHeight="1" x14ac:dyDescent="0.2">
      <c r="A51" s="16" t="s">
        <v>316</v>
      </c>
      <c r="B51" s="203" t="s">
        <v>320</v>
      </c>
      <c r="C51" s="306">
        <v>109000</v>
      </c>
    </row>
    <row r="52" spans="1:3" s="379" customFormat="1" ht="22.9" customHeight="1" x14ac:dyDescent="0.2">
      <c r="A52" s="27" t="s">
        <v>481</v>
      </c>
      <c r="B52" s="207" t="s">
        <v>482</v>
      </c>
      <c r="C52" s="303">
        <f>C53+C62</f>
        <v>54081</v>
      </c>
    </row>
    <row r="53" spans="1:3" s="379" customFormat="1" ht="22.5" x14ac:dyDescent="0.2">
      <c r="A53" s="275" t="s">
        <v>483</v>
      </c>
      <c r="B53" s="423" t="s">
        <v>484</v>
      </c>
      <c r="C53" s="303">
        <f>C54+C56+C60+C58</f>
        <v>8957</v>
      </c>
    </row>
    <row r="54" spans="1:3" s="379" customFormat="1" ht="37.9" customHeight="1" x14ac:dyDescent="0.2">
      <c r="A54" s="275" t="s">
        <v>485</v>
      </c>
      <c r="B54" s="386" t="s">
        <v>529</v>
      </c>
      <c r="C54" s="303">
        <f>C55</f>
        <v>2680</v>
      </c>
    </row>
    <row r="55" spans="1:3" s="379" customFormat="1" ht="43.9" customHeight="1" x14ac:dyDescent="0.2">
      <c r="A55" s="276" t="s">
        <v>486</v>
      </c>
      <c r="B55" s="422" t="s">
        <v>530</v>
      </c>
      <c r="C55" s="306">
        <v>2680</v>
      </c>
    </row>
    <row r="56" spans="1:3" s="379" customFormat="1" ht="43.9" customHeight="1" x14ac:dyDescent="0.2">
      <c r="A56" s="210" t="s">
        <v>487</v>
      </c>
      <c r="B56" s="334" t="s">
        <v>515</v>
      </c>
      <c r="C56" s="303">
        <f>C57</f>
        <v>2525</v>
      </c>
    </row>
    <row r="57" spans="1:3" s="379" customFormat="1" ht="57" customHeight="1" x14ac:dyDescent="0.2">
      <c r="A57" s="211" t="s">
        <v>488</v>
      </c>
      <c r="B57" s="335" t="s">
        <v>516</v>
      </c>
      <c r="C57" s="306">
        <v>2525</v>
      </c>
    </row>
    <row r="58" spans="1:3" s="379" customFormat="1" ht="43.15" customHeight="1" x14ac:dyDescent="0.2">
      <c r="A58" s="210" t="s">
        <v>626</v>
      </c>
      <c r="B58" s="347" t="s">
        <v>627</v>
      </c>
      <c r="C58" s="303">
        <f>C59</f>
        <v>3000</v>
      </c>
    </row>
    <row r="59" spans="1:3" s="379" customFormat="1" ht="45" customHeight="1" x14ac:dyDescent="0.2">
      <c r="A59" s="211" t="s">
        <v>628</v>
      </c>
      <c r="B59" s="348" t="s">
        <v>629</v>
      </c>
      <c r="C59" s="306">
        <v>3000</v>
      </c>
    </row>
    <row r="60" spans="1:3" s="379" customFormat="1" ht="37.15" customHeight="1" x14ac:dyDescent="0.2">
      <c r="A60" s="210" t="s">
        <v>523</v>
      </c>
      <c r="B60" s="334" t="s">
        <v>531</v>
      </c>
      <c r="C60" s="303">
        <f>C61</f>
        <v>752</v>
      </c>
    </row>
    <row r="61" spans="1:3" s="379" customFormat="1" ht="49.15" customHeight="1" x14ac:dyDescent="0.2">
      <c r="A61" s="211" t="s">
        <v>524</v>
      </c>
      <c r="B61" s="335" t="s">
        <v>532</v>
      </c>
      <c r="C61" s="306">
        <v>752</v>
      </c>
    </row>
    <row r="62" spans="1:3" s="379" customFormat="1" ht="33.6" customHeight="1" x14ac:dyDescent="0.2">
      <c r="A62" s="210" t="s">
        <v>630</v>
      </c>
      <c r="B62" s="322" t="s">
        <v>631</v>
      </c>
      <c r="C62" s="303">
        <f>C63</f>
        <v>45124</v>
      </c>
    </row>
    <row r="63" spans="1:3" s="379" customFormat="1" ht="57" customHeight="1" x14ac:dyDescent="0.2">
      <c r="A63" s="211" t="s">
        <v>632</v>
      </c>
      <c r="B63" s="323" t="s">
        <v>633</v>
      </c>
      <c r="C63" s="306">
        <v>45124</v>
      </c>
    </row>
    <row r="64" spans="1:3" s="379" customFormat="1" ht="24.6" customHeight="1" x14ac:dyDescent="0.2">
      <c r="A64" s="210" t="s">
        <v>758</v>
      </c>
      <c r="B64" s="322" t="s">
        <v>757</v>
      </c>
      <c r="C64" s="303">
        <f>C65</f>
        <v>51614</v>
      </c>
    </row>
    <row r="65" spans="1:3" s="379" customFormat="1" ht="24.6" customHeight="1" x14ac:dyDescent="0.2">
      <c r="A65" s="210" t="s">
        <v>756</v>
      </c>
      <c r="B65" s="322" t="s">
        <v>755</v>
      </c>
      <c r="C65" s="306">
        <f>C66</f>
        <v>51614</v>
      </c>
    </row>
    <row r="66" spans="1:3" s="379" customFormat="1" ht="24.6" customHeight="1" x14ac:dyDescent="0.2">
      <c r="A66" s="211" t="s">
        <v>754</v>
      </c>
      <c r="B66" s="323" t="s">
        <v>753</v>
      </c>
      <c r="C66" s="306">
        <v>51614</v>
      </c>
    </row>
    <row r="67" spans="1:3" ht="7.9" customHeight="1" x14ac:dyDescent="0.2">
      <c r="A67" s="211"/>
      <c r="B67" s="272"/>
      <c r="C67" s="306"/>
    </row>
    <row r="68" spans="1:3" x14ac:dyDescent="0.2">
      <c r="A68" s="17" t="s">
        <v>108</v>
      </c>
      <c r="B68" s="205" t="s">
        <v>138</v>
      </c>
      <c r="C68" s="419">
        <f>C69+C129</f>
        <v>420882540.38</v>
      </c>
    </row>
    <row r="69" spans="1:3" ht="26.45" customHeight="1" x14ac:dyDescent="0.2">
      <c r="A69" s="6" t="s">
        <v>109</v>
      </c>
      <c r="B69" s="206" t="s">
        <v>139</v>
      </c>
      <c r="C69" s="419">
        <f>C74+C70+C94</f>
        <v>423072484</v>
      </c>
    </row>
    <row r="70" spans="1:3" ht="15.6" customHeight="1" x14ac:dyDescent="0.2">
      <c r="A70" s="6" t="s">
        <v>454</v>
      </c>
      <c r="B70" s="206" t="s">
        <v>140</v>
      </c>
      <c r="C70" s="303">
        <f>C71</f>
        <v>74800117</v>
      </c>
    </row>
    <row r="71" spans="1:3" ht="15.6" customHeight="1" x14ac:dyDescent="0.2">
      <c r="A71" s="6" t="s">
        <v>455</v>
      </c>
      <c r="B71" s="206" t="s">
        <v>110</v>
      </c>
      <c r="C71" s="303">
        <f>C72</f>
        <v>74800117</v>
      </c>
    </row>
    <row r="72" spans="1:3" ht="15.6" customHeight="1" x14ac:dyDescent="0.2">
      <c r="A72" s="7" t="s">
        <v>456</v>
      </c>
      <c r="B72" s="198" t="s">
        <v>141</v>
      </c>
      <c r="C72" s="306">
        <v>74800117</v>
      </c>
    </row>
    <row r="73" spans="1:3" ht="7.9" customHeight="1" x14ac:dyDescent="0.2">
      <c r="A73" s="7"/>
      <c r="B73" s="272"/>
      <c r="C73" s="303"/>
    </row>
    <row r="74" spans="1:3" ht="22.9" customHeight="1" x14ac:dyDescent="0.2">
      <c r="A74" s="27" t="s">
        <v>471</v>
      </c>
      <c r="B74" s="271" t="s">
        <v>472</v>
      </c>
      <c r="C74" s="303">
        <f>C83+C75+C79+C77+C81</f>
        <v>54669191</v>
      </c>
    </row>
    <row r="75" spans="1:3" ht="43.9" customHeight="1" x14ac:dyDescent="0.2">
      <c r="A75" s="27" t="s">
        <v>692</v>
      </c>
      <c r="B75" s="326" t="s">
        <v>693</v>
      </c>
      <c r="C75" s="303">
        <f>C76</f>
        <v>2481535</v>
      </c>
    </row>
    <row r="76" spans="1:3" ht="52.15" customHeight="1" x14ac:dyDescent="0.2">
      <c r="A76" s="421" t="s">
        <v>691</v>
      </c>
      <c r="B76" s="327" t="s">
        <v>690</v>
      </c>
      <c r="C76" s="306">
        <v>2481535</v>
      </c>
    </row>
    <row r="77" spans="1:3" ht="49.15" customHeight="1" x14ac:dyDescent="0.2">
      <c r="A77" s="380" t="s">
        <v>700</v>
      </c>
      <c r="B77" s="381" t="s">
        <v>701</v>
      </c>
      <c r="C77" s="303">
        <f>C78</f>
        <v>276516</v>
      </c>
    </row>
    <row r="78" spans="1:3" ht="49.15" customHeight="1" x14ac:dyDescent="0.2">
      <c r="A78" s="382" t="s">
        <v>702</v>
      </c>
      <c r="B78" s="383" t="s">
        <v>703</v>
      </c>
      <c r="C78" s="306">
        <v>276516</v>
      </c>
    </row>
    <row r="79" spans="1:3" ht="34.15" customHeight="1" x14ac:dyDescent="0.2">
      <c r="A79" s="27" t="s">
        <v>517</v>
      </c>
      <c r="B79" s="338" t="s">
        <v>518</v>
      </c>
      <c r="C79" s="303">
        <f>C80</f>
        <v>2770371</v>
      </c>
    </row>
    <row r="80" spans="1:3" ht="34.15" customHeight="1" x14ac:dyDescent="0.2">
      <c r="A80" s="18" t="s">
        <v>519</v>
      </c>
      <c r="B80" s="339" t="s">
        <v>520</v>
      </c>
      <c r="C80" s="306">
        <v>2770371</v>
      </c>
    </row>
    <row r="81" spans="1:3" ht="19.899999999999999" customHeight="1" x14ac:dyDescent="0.2">
      <c r="A81" s="27" t="s">
        <v>752</v>
      </c>
      <c r="B81" s="347" t="s">
        <v>751</v>
      </c>
      <c r="C81" s="303">
        <v>500000</v>
      </c>
    </row>
    <row r="82" spans="1:3" ht="19.899999999999999" customHeight="1" x14ac:dyDescent="0.2">
      <c r="A82" s="18" t="s">
        <v>750</v>
      </c>
      <c r="B82" s="348" t="s">
        <v>749</v>
      </c>
      <c r="C82" s="306">
        <v>500000</v>
      </c>
    </row>
    <row r="83" spans="1:3" x14ac:dyDescent="0.2">
      <c r="A83" s="6" t="s">
        <v>473</v>
      </c>
      <c r="B83" s="420" t="s">
        <v>474</v>
      </c>
      <c r="C83" s="303">
        <f>C84</f>
        <v>48640769</v>
      </c>
    </row>
    <row r="84" spans="1:3" x14ac:dyDescent="0.2">
      <c r="A84" s="6" t="s">
        <v>475</v>
      </c>
      <c r="B84" s="271" t="s">
        <v>476</v>
      </c>
      <c r="C84" s="303">
        <f>SUM(C85:C92)</f>
        <v>48640769</v>
      </c>
    </row>
    <row r="85" spans="1:3" ht="33.75" x14ac:dyDescent="0.2">
      <c r="A85" s="7" t="s">
        <v>475</v>
      </c>
      <c r="B85" s="272" t="s">
        <v>748</v>
      </c>
      <c r="C85" s="306">
        <v>1371147</v>
      </c>
    </row>
    <row r="86" spans="1:3" ht="22.5" x14ac:dyDescent="0.2">
      <c r="A86" s="7" t="s">
        <v>475</v>
      </c>
      <c r="B86" s="272" t="s">
        <v>495</v>
      </c>
      <c r="C86" s="306">
        <v>362398</v>
      </c>
    </row>
    <row r="87" spans="1:3" ht="45" x14ac:dyDescent="0.2">
      <c r="A87" s="7" t="s">
        <v>475</v>
      </c>
      <c r="B87" s="272" t="s">
        <v>496</v>
      </c>
      <c r="C87" s="306">
        <v>342276</v>
      </c>
    </row>
    <row r="88" spans="1:3" ht="33.75" x14ac:dyDescent="0.2">
      <c r="A88" s="7" t="s">
        <v>475</v>
      </c>
      <c r="B88" s="272" t="s">
        <v>747</v>
      </c>
      <c r="C88" s="306">
        <v>597904</v>
      </c>
    </row>
    <row r="89" spans="1:3" ht="45" x14ac:dyDescent="0.2">
      <c r="A89" s="7" t="s">
        <v>475</v>
      </c>
      <c r="B89" s="204" t="s">
        <v>497</v>
      </c>
      <c r="C89" s="306">
        <v>821016</v>
      </c>
    </row>
    <row r="90" spans="1:3" ht="22.5" x14ac:dyDescent="0.2">
      <c r="A90" s="7" t="s">
        <v>475</v>
      </c>
      <c r="B90" s="204" t="s">
        <v>746</v>
      </c>
      <c r="C90" s="306">
        <v>1548456</v>
      </c>
    </row>
    <row r="91" spans="1:3" ht="24" customHeight="1" x14ac:dyDescent="0.2">
      <c r="A91" s="7" t="s">
        <v>475</v>
      </c>
      <c r="B91" s="204" t="s">
        <v>745</v>
      </c>
      <c r="C91" s="306">
        <v>35281728</v>
      </c>
    </row>
    <row r="92" spans="1:3" ht="28.15" customHeight="1" x14ac:dyDescent="0.2">
      <c r="A92" s="20" t="s">
        <v>475</v>
      </c>
      <c r="B92" s="196" t="s">
        <v>744</v>
      </c>
      <c r="C92" s="306">
        <v>8315844</v>
      </c>
    </row>
    <row r="93" spans="1:3" ht="8.4499999999999993" customHeight="1" x14ac:dyDescent="0.2">
      <c r="A93" s="7"/>
      <c r="B93" s="272"/>
      <c r="C93" s="303"/>
    </row>
    <row r="94" spans="1:3" x14ac:dyDescent="0.2">
      <c r="A94" s="27" t="s">
        <v>457</v>
      </c>
      <c r="B94" s="207" t="s">
        <v>142</v>
      </c>
      <c r="C94" s="303">
        <f>C95+C97+C105+C107+C101+C103+C99</f>
        <v>293603176</v>
      </c>
    </row>
    <row r="95" spans="1:3" ht="36.75" customHeight="1" x14ac:dyDescent="0.2">
      <c r="A95" s="27" t="s">
        <v>458</v>
      </c>
      <c r="B95" s="207" t="s">
        <v>111</v>
      </c>
      <c r="C95" s="303">
        <f>C96</f>
        <v>99124</v>
      </c>
    </row>
    <row r="96" spans="1:3" ht="31.9" customHeight="1" x14ac:dyDescent="0.2">
      <c r="A96" s="18" t="s">
        <v>459</v>
      </c>
      <c r="B96" s="196" t="s">
        <v>112</v>
      </c>
      <c r="C96" s="306">
        <v>99124</v>
      </c>
    </row>
    <row r="97" spans="1:3" ht="24" customHeight="1" x14ac:dyDescent="0.2">
      <c r="A97" s="19" t="s">
        <v>460</v>
      </c>
      <c r="B97" s="207" t="s">
        <v>113</v>
      </c>
      <c r="C97" s="303">
        <f>C98</f>
        <v>5255804</v>
      </c>
    </row>
    <row r="98" spans="1:3" ht="24" customHeight="1" x14ac:dyDescent="0.2">
      <c r="A98" s="20" t="s">
        <v>461</v>
      </c>
      <c r="B98" s="189" t="s">
        <v>114</v>
      </c>
      <c r="C98" s="306">
        <v>5255804</v>
      </c>
    </row>
    <row r="99" spans="1:3" ht="33.6" customHeight="1" x14ac:dyDescent="0.2">
      <c r="A99" s="19" t="s">
        <v>533</v>
      </c>
      <c r="B99" s="340" t="s">
        <v>534</v>
      </c>
      <c r="C99" s="303">
        <f>C100</f>
        <v>2816564</v>
      </c>
    </row>
    <row r="100" spans="1:3" ht="40.15" customHeight="1" x14ac:dyDescent="0.2">
      <c r="A100" s="20" t="s">
        <v>535</v>
      </c>
      <c r="B100" s="189" t="s">
        <v>536</v>
      </c>
      <c r="C100" s="306">
        <v>2816564</v>
      </c>
    </row>
    <row r="101" spans="1:3" ht="31.5" customHeight="1" x14ac:dyDescent="0.2">
      <c r="A101" s="19" t="s">
        <v>743</v>
      </c>
      <c r="B101" s="301" t="s">
        <v>742</v>
      </c>
      <c r="C101" s="303">
        <f>C102</f>
        <v>16696501</v>
      </c>
    </row>
    <row r="102" spans="1:3" ht="31.5" customHeight="1" x14ac:dyDescent="0.2">
      <c r="A102" s="302" t="s">
        <v>741</v>
      </c>
      <c r="B102" s="189" t="s">
        <v>740</v>
      </c>
      <c r="C102" s="306">
        <v>16696501</v>
      </c>
    </row>
    <row r="103" spans="1:3" ht="42" customHeight="1" x14ac:dyDescent="0.2">
      <c r="A103" s="302" t="s">
        <v>490</v>
      </c>
      <c r="B103" s="301" t="s">
        <v>491</v>
      </c>
      <c r="C103" s="303">
        <f>C104</f>
        <v>13905360</v>
      </c>
    </row>
    <row r="104" spans="1:3" ht="42" customHeight="1" x14ac:dyDescent="0.2">
      <c r="A104" s="302" t="s">
        <v>492</v>
      </c>
      <c r="B104" s="305" t="s">
        <v>493</v>
      </c>
      <c r="C104" s="306">
        <v>13905360</v>
      </c>
    </row>
    <row r="105" spans="1:3" ht="22.5" x14ac:dyDescent="0.2">
      <c r="A105" s="27" t="s">
        <v>544</v>
      </c>
      <c r="B105" s="207" t="s">
        <v>545</v>
      </c>
      <c r="C105" s="303">
        <f>C106</f>
        <v>1366000</v>
      </c>
    </row>
    <row r="106" spans="1:3" ht="22.5" x14ac:dyDescent="0.2">
      <c r="A106" s="18" t="s">
        <v>546</v>
      </c>
      <c r="B106" s="189" t="s">
        <v>547</v>
      </c>
      <c r="C106" s="306">
        <v>1366000</v>
      </c>
    </row>
    <row r="107" spans="1:3" x14ac:dyDescent="0.2">
      <c r="A107" s="19" t="s">
        <v>462</v>
      </c>
      <c r="B107" s="208" t="s">
        <v>115</v>
      </c>
      <c r="C107" s="303">
        <f>C108</f>
        <v>253463823</v>
      </c>
    </row>
    <row r="108" spans="1:3" x14ac:dyDescent="0.2">
      <c r="A108" s="19" t="s">
        <v>463</v>
      </c>
      <c r="B108" s="208" t="s">
        <v>116</v>
      </c>
      <c r="C108" s="419">
        <f>SUM(C109:C128)</f>
        <v>253463823</v>
      </c>
    </row>
    <row r="109" spans="1:3" ht="90.75" customHeight="1" x14ac:dyDescent="0.2">
      <c r="A109" s="20" t="s">
        <v>463</v>
      </c>
      <c r="B109" s="189" t="s">
        <v>438</v>
      </c>
      <c r="C109" s="306">
        <v>515928</v>
      </c>
    </row>
    <row r="110" spans="1:3" ht="90.6" customHeight="1" x14ac:dyDescent="0.2">
      <c r="A110" s="20" t="s">
        <v>463</v>
      </c>
      <c r="B110" s="189" t="s">
        <v>437</v>
      </c>
      <c r="C110" s="306">
        <v>40284</v>
      </c>
    </row>
    <row r="111" spans="1:3" ht="64.900000000000006" customHeight="1" x14ac:dyDescent="0.2">
      <c r="A111" s="20" t="s">
        <v>463</v>
      </c>
      <c r="B111" s="189" t="s">
        <v>439</v>
      </c>
      <c r="C111" s="306">
        <v>7051083</v>
      </c>
    </row>
    <row r="112" spans="1:3" ht="62.45" customHeight="1" x14ac:dyDescent="0.2">
      <c r="A112" s="20" t="s">
        <v>463</v>
      </c>
      <c r="B112" s="189" t="s">
        <v>440</v>
      </c>
      <c r="C112" s="306">
        <v>334700</v>
      </c>
    </row>
    <row r="113" spans="1:3" ht="60.6" customHeight="1" x14ac:dyDescent="0.2">
      <c r="A113" s="20" t="s">
        <v>463</v>
      </c>
      <c r="B113" s="189" t="s">
        <v>441</v>
      </c>
      <c r="C113" s="306">
        <v>303559</v>
      </c>
    </row>
    <row r="114" spans="1:3" ht="88.5" customHeight="1" x14ac:dyDescent="0.2">
      <c r="A114" s="20" t="s">
        <v>463</v>
      </c>
      <c r="B114" s="23" t="s">
        <v>442</v>
      </c>
      <c r="C114" s="306">
        <v>6660691</v>
      </c>
    </row>
    <row r="115" spans="1:3" ht="66.75" customHeight="1" x14ac:dyDescent="0.2">
      <c r="A115" s="20" t="s">
        <v>463</v>
      </c>
      <c r="B115" s="209" t="s">
        <v>443</v>
      </c>
      <c r="C115" s="306">
        <v>334700</v>
      </c>
    </row>
    <row r="116" spans="1:3" ht="60.6" customHeight="1" x14ac:dyDescent="0.2">
      <c r="A116" s="20" t="s">
        <v>463</v>
      </c>
      <c r="B116" s="189" t="s">
        <v>444</v>
      </c>
      <c r="C116" s="306">
        <v>334700</v>
      </c>
    </row>
    <row r="117" spans="1:3" ht="79.900000000000006" customHeight="1" x14ac:dyDescent="0.2">
      <c r="A117" s="20" t="s">
        <v>463</v>
      </c>
      <c r="B117" s="22" t="s">
        <v>445</v>
      </c>
      <c r="C117" s="306">
        <v>1004100</v>
      </c>
    </row>
    <row r="118" spans="1:3" ht="82.15" customHeight="1" x14ac:dyDescent="0.2">
      <c r="A118" s="20" t="s">
        <v>463</v>
      </c>
      <c r="B118" s="209" t="s">
        <v>446</v>
      </c>
      <c r="C118" s="306">
        <v>13041924</v>
      </c>
    </row>
    <row r="119" spans="1:3" ht="101.45" customHeight="1" x14ac:dyDescent="0.2">
      <c r="A119" s="20" t="s">
        <v>463</v>
      </c>
      <c r="B119" s="22" t="s">
        <v>447</v>
      </c>
      <c r="C119" s="306">
        <v>2246767</v>
      </c>
    </row>
    <row r="120" spans="1:3" ht="68.45" customHeight="1" x14ac:dyDescent="0.2">
      <c r="A120" s="20" t="s">
        <v>463</v>
      </c>
      <c r="B120" s="209" t="s">
        <v>448</v>
      </c>
      <c r="C120" s="306">
        <v>210964813</v>
      </c>
    </row>
    <row r="121" spans="1:3" ht="91.9" customHeight="1" x14ac:dyDescent="0.2">
      <c r="A121" s="20" t="s">
        <v>463</v>
      </c>
      <c r="B121" s="209" t="s">
        <v>449</v>
      </c>
      <c r="C121" s="306">
        <v>295167</v>
      </c>
    </row>
    <row r="122" spans="1:3" ht="68.45" customHeight="1" x14ac:dyDescent="0.2">
      <c r="A122" s="20" t="s">
        <v>463</v>
      </c>
      <c r="B122" s="196" t="s">
        <v>450</v>
      </c>
      <c r="C122" s="306">
        <v>5098492</v>
      </c>
    </row>
    <row r="123" spans="1:3" ht="59.45" customHeight="1" x14ac:dyDescent="0.2">
      <c r="A123" s="20" t="s">
        <v>463</v>
      </c>
      <c r="B123" s="196" t="s">
        <v>451</v>
      </c>
      <c r="C123" s="306">
        <v>2252362</v>
      </c>
    </row>
    <row r="124" spans="1:3" ht="71.45" customHeight="1" x14ac:dyDescent="0.2">
      <c r="A124" s="20" t="s">
        <v>463</v>
      </c>
      <c r="B124" s="209" t="s">
        <v>452</v>
      </c>
      <c r="C124" s="306">
        <v>1673500</v>
      </c>
    </row>
    <row r="125" spans="1:3" ht="78.75" customHeight="1" x14ac:dyDescent="0.2">
      <c r="A125" s="20" t="s">
        <v>463</v>
      </c>
      <c r="B125" s="209" t="s">
        <v>739</v>
      </c>
      <c r="C125" s="306">
        <v>278917</v>
      </c>
    </row>
    <row r="126" spans="1:3" ht="83.25" customHeight="1" x14ac:dyDescent="0.2">
      <c r="A126" s="20" t="s">
        <v>463</v>
      </c>
      <c r="B126" s="209" t="s">
        <v>738</v>
      </c>
      <c r="C126" s="306">
        <v>233751</v>
      </c>
    </row>
    <row r="127" spans="1:3" ht="77.45" customHeight="1" x14ac:dyDescent="0.2">
      <c r="A127" s="20" t="s">
        <v>463</v>
      </c>
      <c r="B127" s="189" t="s">
        <v>470</v>
      </c>
      <c r="C127" s="306">
        <v>764915</v>
      </c>
    </row>
    <row r="128" spans="1:3" ht="81" customHeight="1" x14ac:dyDescent="0.2">
      <c r="A128" s="20" t="s">
        <v>463</v>
      </c>
      <c r="B128" s="189" t="s">
        <v>453</v>
      </c>
      <c r="C128" s="306">
        <v>33470</v>
      </c>
    </row>
    <row r="129" spans="1:3" ht="29.45" customHeight="1" x14ac:dyDescent="0.2">
      <c r="A129" s="19" t="s">
        <v>737</v>
      </c>
      <c r="B129" s="340" t="s">
        <v>736</v>
      </c>
      <c r="C129" s="303">
        <f>C130</f>
        <v>-2189943.62</v>
      </c>
    </row>
    <row r="130" spans="1:3" ht="29.45" customHeight="1" x14ac:dyDescent="0.2">
      <c r="A130" s="20" t="s">
        <v>735</v>
      </c>
      <c r="B130" s="189" t="s">
        <v>734</v>
      </c>
      <c r="C130" s="306">
        <f>C131</f>
        <v>-2189943.62</v>
      </c>
    </row>
    <row r="131" spans="1:3" ht="29.45" customHeight="1" x14ac:dyDescent="0.2">
      <c r="A131" s="20" t="s">
        <v>733</v>
      </c>
      <c r="B131" s="189" t="s">
        <v>732</v>
      </c>
      <c r="C131" s="306">
        <v>-2189943.62</v>
      </c>
    </row>
    <row r="132" spans="1:3" ht="24" customHeight="1" x14ac:dyDescent="0.2">
      <c r="A132" s="24" t="s">
        <v>124</v>
      </c>
      <c r="B132" s="99" t="s">
        <v>125</v>
      </c>
      <c r="C132" s="418">
        <f>C10+C68</f>
        <v>488753866.38</v>
      </c>
    </row>
  </sheetData>
  <mergeCells count="2">
    <mergeCell ref="A7:C7"/>
    <mergeCell ref="B2:C5"/>
  </mergeCells>
  <pageMargins left="0.78740157480314965" right="0.39370078740157483" top="0.39370078740157483" bottom="0.39370078740157483" header="0.51181102362204722" footer="0.51181102362204722"/>
  <pageSetup paperSize="9" scale="65" orientation="portrait" r:id="rId1"/>
  <headerFooter alignWithMargins="0"/>
  <rowBreaks count="3" manualBreakCount="3">
    <brk id="33" max="2" man="1"/>
    <brk id="82" max="2" man="1"/>
    <brk id="11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view="pageBreakPreview" zoomScale="90" zoomScaleNormal="100" zoomScaleSheetLayoutView="90" workbookViewId="0">
      <selection activeCell="B6" sqref="B6"/>
    </sheetView>
  </sheetViews>
  <sheetFormatPr defaultRowHeight="12.75" x14ac:dyDescent="0.2"/>
  <cols>
    <col min="1" max="1" width="20" customWidth="1"/>
    <col min="2" max="2" width="65.42578125" customWidth="1"/>
    <col min="3" max="4" width="13" style="281" customWidth="1"/>
  </cols>
  <sheetData>
    <row r="1" spans="1:4" ht="15.75" x14ac:dyDescent="0.2">
      <c r="A1" s="1"/>
      <c r="B1" s="395" t="s">
        <v>540</v>
      </c>
      <c r="C1" s="395"/>
      <c r="D1" s="395"/>
    </row>
    <row r="2" spans="1:4" ht="15.75" x14ac:dyDescent="0.2">
      <c r="A2" s="1"/>
      <c r="B2" s="397" t="s">
        <v>725</v>
      </c>
      <c r="C2" s="397"/>
      <c r="D2" s="397"/>
    </row>
    <row r="3" spans="1:4" ht="15.75" x14ac:dyDescent="0.2">
      <c r="A3" s="2"/>
      <c r="B3" s="397"/>
      <c r="C3" s="397"/>
      <c r="D3" s="397"/>
    </row>
    <row r="4" spans="1:4" ht="15.6" customHeight="1" x14ac:dyDescent="0.2">
      <c r="A4" s="2"/>
      <c r="B4" s="397"/>
      <c r="C4" s="397"/>
      <c r="D4" s="397"/>
    </row>
    <row r="5" spans="1:4" ht="56.45" customHeight="1" x14ac:dyDescent="0.2">
      <c r="A5" s="2"/>
      <c r="B5" s="397"/>
      <c r="C5" s="397"/>
      <c r="D5" s="397"/>
    </row>
    <row r="6" spans="1:4" ht="15.75" x14ac:dyDescent="0.2">
      <c r="A6" s="3"/>
      <c r="B6" s="3"/>
      <c r="C6" s="308"/>
    </row>
    <row r="7" spans="1:4" ht="36.75" customHeight="1" x14ac:dyDescent="0.2">
      <c r="A7" s="396" t="s">
        <v>552</v>
      </c>
      <c r="B7" s="396"/>
      <c r="C7" s="396"/>
      <c r="D7" s="396"/>
    </row>
    <row r="8" spans="1:4" ht="15.75" x14ac:dyDescent="0.2">
      <c r="A8" s="26"/>
      <c r="B8" s="4"/>
      <c r="D8" s="308" t="s">
        <v>8</v>
      </c>
    </row>
    <row r="9" spans="1:4" ht="33" customHeight="1" x14ac:dyDescent="0.2">
      <c r="A9" s="5" t="s">
        <v>56</v>
      </c>
      <c r="B9" s="6" t="s">
        <v>57</v>
      </c>
      <c r="C9" s="309" t="s">
        <v>521</v>
      </c>
      <c r="D9" s="310" t="s">
        <v>553</v>
      </c>
    </row>
    <row r="10" spans="1:4" x14ac:dyDescent="0.2">
      <c r="A10" s="6" t="s">
        <v>58</v>
      </c>
      <c r="B10" s="190" t="s">
        <v>59</v>
      </c>
      <c r="C10" s="311">
        <f>C11+C17+C27+C37+C41+C48+C52+C44</f>
        <v>77855108</v>
      </c>
      <c r="D10" s="311">
        <f>D11+D17+D27+D37+D41+D48+D52+D44</f>
        <v>77377358</v>
      </c>
    </row>
    <row r="11" spans="1:4" x14ac:dyDescent="0.2">
      <c r="A11" s="6" t="s">
        <v>60</v>
      </c>
      <c r="B11" s="190" t="s">
        <v>61</v>
      </c>
      <c r="C11" s="311">
        <f>C12</f>
        <v>60681466</v>
      </c>
      <c r="D11" s="311">
        <f>D12</f>
        <v>59769782</v>
      </c>
    </row>
    <row r="12" spans="1:4" x14ac:dyDescent="0.2">
      <c r="A12" s="6" t="s">
        <v>62</v>
      </c>
      <c r="B12" s="190" t="s">
        <v>63</v>
      </c>
      <c r="C12" s="311">
        <f>C13+C14+C15+C16</f>
        <v>60681466</v>
      </c>
      <c r="D12" s="311">
        <f>D13+D14+D15+D16</f>
        <v>59769782</v>
      </c>
    </row>
    <row r="13" spans="1:4" ht="38.450000000000003" customHeight="1" x14ac:dyDescent="0.2">
      <c r="A13" s="7" t="s">
        <v>64</v>
      </c>
      <c r="B13" s="189" t="s">
        <v>133</v>
      </c>
      <c r="C13" s="312">
        <v>60014999</v>
      </c>
      <c r="D13" s="312">
        <v>59125543</v>
      </c>
    </row>
    <row r="14" spans="1:4" ht="57.6" customHeight="1" x14ac:dyDescent="0.2">
      <c r="A14" s="7" t="s">
        <v>143</v>
      </c>
      <c r="B14" s="189" t="s">
        <v>134</v>
      </c>
      <c r="C14" s="312">
        <v>315563</v>
      </c>
      <c r="D14" s="312">
        <v>312634</v>
      </c>
    </row>
    <row r="15" spans="1:4" ht="24.6" customHeight="1" x14ac:dyDescent="0.2">
      <c r="A15" s="7" t="s">
        <v>144</v>
      </c>
      <c r="B15" s="189" t="s">
        <v>135</v>
      </c>
      <c r="C15" s="312">
        <v>350896</v>
      </c>
      <c r="D15" s="312">
        <v>331598</v>
      </c>
    </row>
    <row r="16" spans="1:4" ht="48" customHeight="1" x14ac:dyDescent="0.2">
      <c r="A16" s="7" t="s">
        <v>624</v>
      </c>
      <c r="B16" s="189" t="s">
        <v>625</v>
      </c>
      <c r="C16" s="312">
        <v>8</v>
      </c>
      <c r="D16" s="312">
        <v>7</v>
      </c>
    </row>
    <row r="17" spans="1:4" ht="24.6" customHeight="1" x14ac:dyDescent="0.2">
      <c r="A17" s="8" t="s">
        <v>65</v>
      </c>
      <c r="B17" s="191" t="s">
        <v>66</v>
      </c>
      <c r="C17" s="313">
        <f>C18</f>
        <v>7299430</v>
      </c>
      <c r="D17" s="313">
        <f>D18</f>
        <v>7720840</v>
      </c>
    </row>
    <row r="18" spans="1:4" ht="24.6" customHeight="1" x14ac:dyDescent="0.2">
      <c r="A18" s="8" t="s">
        <v>67</v>
      </c>
      <c r="B18" s="191" t="s">
        <v>68</v>
      </c>
      <c r="C18" s="313">
        <f>C19+C21+C23+C25</f>
        <v>7299430</v>
      </c>
      <c r="D18" s="313">
        <f>D19+D21+D23+D25</f>
        <v>7720840</v>
      </c>
    </row>
    <row r="19" spans="1:4" ht="42" customHeight="1" x14ac:dyDescent="0.2">
      <c r="A19" s="9" t="s">
        <v>69</v>
      </c>
      <c r="B19" s="23" t="s">
        <v>70</v>
      </c>
      <c r="C19" s="314">
        <f>C20</f>
        <v>3482430</v>
      </c>
      <c r="D19" s="314">
        <f>D20</f>
        <v>3692530</v>
      </c>
    </row>
    <row r="20" spans="1:4" ht="57" customHeight="1" x14ac:dyDescent="0.2">
      <c r="A20" s="9" t="s">
        <v>466</v>
      </c>
      <c r="B20" s="23" t="s">
        <v>511</v>
      </c>
      <c r="C20" s="314">
        <v>3482430</v>
      </c>
      <c r="D20" s="314">
        <v>3692530</v>
      </c>
    </row>
    <row r="21" spans="1:4" ht="48" customHeight="1" x14ac:dyDescent="0.2">
      <c r="A21" s="9" t="s">
        <v>71</v>
      </c>
      <c r="B21" s="23" t="s">
        <v>72</v>
      </c>
      <c r="C21" s="314">
        <f>C22</f>
        <v>23790</v>
      </c>
      <c r="D21" s="314">
        <f>D22</f>
        <v>24570</v>
      </c>
    </row>
    <row r="22" spans="1:4" ht="67.150000000000006" customHeight="1" x14ac:dyDescent="0.2">
      <c r="A22" s="9" t="s">
        <v>467</v>
      </c>
      <c r="B22" s="23" t="s">
        <v>512</v>
      </c>
      <c r="C22" s="314">
        <v>23790</v>
      </c>
      <c r="D22" s="314">
        <v>24570</v>
      </c>
    </row>
    <row r="23" spans="1:4" ht="37.9" customHeight="1" x14ac:dyDescent="0.2">
      <c r="A23" s="9" t="s">
        <v>73</v>
      </c>
      <c r="B23" s="23" t="s">
        <v>74</v>
      </c>
      <c r="C23" s="314">
        <f>C24</f>
        <v>4249280</v>
      </c>
      <c r="D23" s="314">
        <f>D24</f>
        <v>4458450</v>
      </c>
    </row>
    <row r="24" spans="1:4" ht="55.9" customHeight="1" x14ac:dyDescent="0.2">
      <c r="A24" s="9" t="s">
        <v>468</v>
      </c>
      <c r="B24" s="23" t="s">
        <v>513</v>
      </c>
      <c r="C24" s="314">
        <v>4249280</v>
      </c>
      <c r="D24" s="314">
        <v>4458450</v>
      </c>
    </row>
    <row r="25" spans="1:4" ht="37.9" customHeight="1" x14ac:dyDescent="0.2">
      <c r="A25" s="9" t="s">
        <v>75</v>
      </c>
      <c r="B25" s="23" t="s">
        <v>76</v>
      </c>
      <c r="C25" s="314">
        <f>C26</f>
        <v>-456070</v>
      </c>
      <c r="D25" s="314">
        <f>D26</f>
        <v>-454710</v>
      </c>
    </row>
    <row r="26" spans="1:4" ht="58.9" customHeight="1" x14ac:dyDescent="0.2">
      <c r="A26" s="9" t="s">
        <v>469</v>
      </c>
      <c r="B26" s="23" t="s">
        <v>514</v>
      </c>
      <c r="C26" s="314">
        <v>-456070</v>
      </c>
      <c r="D26" s="314">
        <v>-454710</v>
      </c>
    </row>
    <row r="27" spans="1:4" ht="14.45" customHeight="1" x14ac:dyDescent="0.2">
      <c r="A27" s="6" t="s">
        <v>77</v>
      </c>
      <c r="B27" s="190" t="s">
        <v>78</v>
      </c>
      <c r="C27" s="313">
        <f>C28+C33+C35</f>
        <v>2974248</v>
      </c>
      <c r="D27" s="313">
        <f>D28+D33+D35</f>
        <v>3074563</v>
      </c>
    </row>
    <row r="28" spans="1:4" ht="14.45" customHeight="1" x14ac:dyDescent="0.2">
      <c r="A28" s="213" t="s">
        <v>79</v>
      </c>
      <c r="B28" s="214" t="s">
        <v>80</v>
      </c>
      <c r="C28" s="313">
        <f>C29+C31</f>
        <v>918799</v>
      </c>
      <c r="D28" s="313">
        <f>D29+D31</f>
        <v>955551</v>
      </c>
    </row>
    <row r="29" spans="1:4" ht="22.9" customHeight="1" x14ac:dyDescent="0.2">
      <c r="A29" s="213" t="s">
        <v>81</v>
      </c>
      <c r="B29" s="214" t="s">
        <v>82</v>
      </c>
      <c r="C29" s="313">
        <f>C30</f>
        <v>782925</v>
      </c>
      <c r="D29" s="313">
        <f>D30</f>
        <v>814242</v>
      </c>
    </row>
    <row r="30" spans="1:4" ht="22.9" customHeight="1" x14ac:dyDescent="0.2">
      <c r="A30" s="10" t="s">
        <v>83</v>
      </c>
      <c r="B30" s="192" t="s">
        <v>82</v>
      </c>
      <c r="C30" s="314">
        <v>782925</v>
      </c>
      <c r="D30" s="314">
        <v>814242</v>
      </c>
    </row>
    <row r="31" spans="1:4" ht="22.9" customHeight="1" x14ac:dyDescent="0.2">
      <c r="A31" s="213" t="s">
        <v>84</v>
      </c>
      <c r="B31" s="214" t="s">
        <v>85</v>
      </c>
      <c r="C31" s="313">
        <f>C32</f>
        <v>135874</v>
      </c>
      <c r="D31" s="313">
        <f>D32</f>
        <v>141309</v>
      </c>
    </row>
    <row r="32" spans="1:4" ht="37.9" customHeight="1" x14ac:dyDescent="0.2">
      <c r="A32" s="10" t="s">
        <v>86</v>
      </c>
      <c r="B32" s="192" t="s">
        <v>136</v>
      </c>
      <c r="C32" s="314">
        <v>135874</v>
      </c>
      <c r="D32" s="314">
        <v>141309</v>
      </c>
    </row>
    <row r="33" spans="1:4" ht="14.45" customHeight="1" x14ac:dyDescent="0.2">
      <c r="A33" s="19" t="s">
        <v>489</v>
      </c>
      <c r="B33" s="190" t="s">
        <v>87</v>
      </c>
      <c r="C33" s="313">
        <f>C34</f>
        <v>1589118</v>
      </c>
      <c r="D33" s="313">
        <f>D34</f>
        <v>1652681</v>
      </c>
    </row>
    <row r="34" spans="1:4" ht="14.45" customHeight="1" x14ac:dyDescent="0.2">
      <c r="A34" s="7" t="s">
        <v>88</v>
      </c>
      <c r="B34" s="193" t="s">
        <v>87</v>
      </c>
      <c r="C34" s="314">
        <v>1589118</v>
      </c>
      <c r="D34" s="314">
        <v>1652681</v>
      </c>
    </row>
    <row r="35" spans="1:4" ht="22.15" customHeight="1" x14ac:dyDescent="0.2">
      <c r="A35" s="6" t="s">
        <v>525</v>
      </c>
      <c r="B35" s="190" t="s">
        <v>526</v>
      </c>
      <c r="C35" s="313">
        <f>C36</f>
        <v>466331</v>
      </c>
      <c r="D35" s="313">
        <f>D36</f>
        <v>466331</v>
      </c>
    </row>
    <row r="36" spans="1:4" ht="21.6" customHeight="1" x14ac:dyDescent="0.2">
      <c r="A36" s="7" t="s">
        <v>527</v>
      </c>
      <c r="B36" s="193" t="s">
        <v>528</v>
      </c>
      <c r="C36" s="314">
        <v>466331</v>
      </c>
      <c r="D36" s="314">
        <v>466331</v>
      </c>
    </row>
    <row r="37" spans="1:4" ht="25.9" customHeight="1" x14ac:dyDescent="0.2">
      <c r="A37" s="11" t="s">
        <v>89</v>
      </c>
      <c r="B37" s="194" t="s">
        <v>90</v>
      </c>
      <c r="C37" s="311">
        <f t="shared" ref="C37:D39" si="0">C38</f>
        <v>6736572</v>
      </c>
      <c r="D37" s="311">
        <f t="shared" si="0"/>
        <v>6657697</v>
      </c>
    </row>
    <row r="38" spans="1:4" ht="46.15" customHeight="1" x14ac:dyDescent="0.2">
      <c r="A38" s="12" t="s">
        <v>91</v>
      </c>
      <c r="B38" s="195" t="s">
        <v>92</v>
      </c>
      <c r="C38" s="311">
        <f t="shared" si="0"/>
        <v>6736572</v>
      </c>
      <c r="D38" s="311">
        <f t="shared" si="0"/>
        <v>6657697</v>
      </c>
    </row>
    <row r="39" spans="1:4" ht="37.9" customHeight="1" x14ac:dyDescent="0.2">
      <c r="A39" s="11" t="s">
        <v>93</v>
      </c>
      <c r="B39" s="212" t="s">
        <v>94</v>
      </c>
      <c r="C39" s="311">
        <f t="shared" si="0"/>
        <v>6736572</v>
      </c>
      <c r="D39" s="311">
        <f t="shared" si="0"/>
        <v>6657697</v>
      </c>
    </row>
    <row r="40" spans="1:4" ht="47.45" customHeight="1" x14ac:dyDescent="0.2">
      <c r="A40" s="13" t="s">
        <v>304</v>
      </c>
      <c r="B40" s="196" t="s">
        <v>303</v>
      </c>
      <c r="C40" s="314">
        <v>6736572</v>
      </c>
      <c r="D40" s="314">
        <v>6657697</v>
      </c>
    </row>
    <row r="41" spans="1:4" ht="15" customHeight="1" x14ac:dyDescent="0.2">
      <c r="A41" s="6" t="s">
        <v>95</v>
      </c>
      <c r="B41" s="197" t="s">
        <v>96</v>
      </c>
      <c r="C41" s="311">
        <f>C42</f>
        <v>1440</v>
      </c>
      <c r="D41" s="311">
        <f>D42</f>
        <v>1440</v>
      </c>
    </row>
    <row r="42" spans="1:4" ht="15" customHeight="1" x14ac:dyDescent="0.2">
      <c r="A42" s="6" t="s">
        <v>97</v>
      </c>
      <c r="B42" s="197" t="s">
        <v>98</v>
      </c>
      <c r="C42" s="313">
        <f>SUM(C43:C43)</f>
        <v>1440</v>
      </c>
      <c r="D42" s="313">
        <f>SUM(D43:D43)</f>
        <v>1440</v>
      </c>
    </row>
    <row r="43" spans="1:4" ht="15" customHeight="1" x14ac:dyDescent="0.2">
      <c r="A43" s="14" t="s">
        <v>99</v>
      </c>
      <c r="B43" s="199" t="s">
        <v>100</v>
      </c>
      <c r="C43" s="314">
        <v>1440</v>
      </c>
      <c r="D43" s="314">
        <v>1440</v>
      </c>
    </row>
    <row r="44" spans="1:4" ht="15" customHeight="1" x14ac:dyDescent="0.2">
      <c r="A44" s="15" t="s">
        <v>101</v>
      </c>
      <c r="B44" s="200" t="s">
        <v>634</v>
      </c>
      <c r="C44" s="313">
        <f t="shared" ref="C44:D46" si="1">C45</f>
        <v>9830</v>
      </c>
      <c r="D44" s="313">
        <f t="shared" si="1"/>
        <v>9830</v>
      </c>
    </row>
    <row r="45" spans="1:4" ht="15" customHeight="1" x14ac:dyDescent="0.2">
      <c r="A45" s="15" t="s">
        <v>102</v>
      </c>
      <c r="B45" s="202" t="s">
        <v>104</v>
      </c>
      <c r="C45" s="313">
        <f t="shared" si="1"/>
        <v>9830</v>
      </c>
      <c r="D45" s="313">
        <f t="shared" si="1"/>
        <v>9830</v>
      </c>
    </row>
    <row r="46" spans="1:4" ht="15" customHeight="1" x14ac:dyDescent="0.2">
      <c r="A46" s="15" t="s">
        <v>105</v>
      </c>
      <c r="B46" s="202" t="s">
        <v>137</v>
      </c>
      <c r="C46" s="313">
        <f t="shared" si="1"/>
        <v>9830</v>
      </c>
      <c r="D46" s="313">
        <f t="shared" si="1"/>
        <v>9830</v>
      </c>
    </row>
    <row r="47" spans="1:4" ht="15" customHeight="1" x14ac:dyDescent="0.2">
      <c r="A47" s="16" t="s">
        <v>106</v>
      </c>
      <c r="B47" s="201" t="s">
        <v>107</v>
      </c>
      <c r="C47" s="314">
        <v>9830</v>
      </c>
      <c r="D47" s="314">
        <v>9830</v>
      </c>
    </row>
    <row r="48" spans="1:4" ht="15" customHeight="1" x14ac:dyDescent="0.2">
      <c r="A48" s="15" t="s">
        <v>313</v>
      </c>
      <c r="B48" s="202" t="s">
        <v>317</v>
      </c>
      <c r="C48" s="303">
        <f t="shared" ref="C48:D50" si="2">C49</f>
        <v>83000</v>
      </c>
      <c r="D48" s="303">
        <f t="shared" si="2"/>
        <v>96000</v>
      </c>
    </row>
    <row r="49" spans="1:4" ht="23.45" customHeight="1" x14ac:dyDescent="0.2">
      <c r="A49" s="15" t="s">
        <v>314</v>
      </c>
      <c r="B49" s="200" t="s">
        <v>318</v>
      </c>
      <c r="C49" s="303">
        <f t="shared" si="2"/>
        <v>83000</v>
      </c>
      <c r="D49" s="303">
        <f t="shared" si="2"/>
        <v>96000</v>
      </c>
    </row>
    <row r="50" spans="1:4" ht="23.45" customHeight="1" x14ac:dyDescent="0.2">
      <c r="A50" s="15" t="s">
        <v>315</v>
      </c>
      <c r="B50" s="200" t="s">
        <v>319</v>
      </c>
      <c r="C50" s="303">
        <f t="shared" si="2"/>
        <v>83000</v>
      </c>
      <c r="D50" s="303">
        <f t="shared" si="2"/>
        <v>96000</v>
      </c>
    </row>
    <row r="51" spans="1:4" ht="37.15" customHeight="1" x14ac:dyDescent="0.2">
      <c r="A51" s="16" t="s">
        <v>316</v>
      </c>
      <c r="B51" s="203" t="s">
        <v>320</v>
      </c>
      <c r="C51" s="306">
        <v>83000</v>
      </c>
      <c r="D51" s="306">
        <v>96000</v>
      </c>
    </row>
    <row r="52" spans="1:4" ht="19.149999999999999" customHeight="1" x14ac:dyDescent="0.2">
      <c r="A52" s="27" t="s">
        <v>481</v>
      </c>
      <c r="B52" s="207" t="s">
        <v>482</v>
      </c>
      <c r="C52" s="313">
        <f>C53+C62</f>
        <v>69122</v>
      </c>
      <c r="D52" s="313">
        <f>D53+D62</f>
        <v>47206</v>
      </c>
    </row>
    <row r="53" spans="1:4" ht="23.45" customHeight="1" x14ac:dyDescent="0.2">
      <c r="A53" s="275" t="s">
        <v>483</v>
      </c>
      <c r="B53" s="325" t="s">
        <v>484</v>
      </c>
      <c r="C53" s="313">
        <f>C54+C56+C60+C58</f>
        <v>8957</v>
      </c>
      <c r="D53" s="313">
        <f>D54+D56+D60+D58</f>
        <v>8957</v>
      </c>
    </row>
    <row r="54" spans="1:4" ht="34.9" customHeight="1" x14ac:dyDescent="0.2">
      <c r="A54" s="275" t="s">
        <v>485</v>
      </c>
      <c r="B54" s="207" t="s">
        <v>529</v>
      </c>
      <c r="C54" s="313">
        <f>C55</f>
        <v>2680</v>
      </c>
      <c r="D54" s="313">
        <f>D55</f>
        <v>2680</v>
      </c>
    </row>
    <row r="55" spans="1:4" ht="44.45" customHeight="1" x14ac:dyDescent="0.2">
      <c r="A55" s="276" t="s">
        <v>486</v>
      </c>
      <c r="B55" s="324" t="s">
        <v>530</v>
      </c>
      <c r="C55" s="314">
        <v>2680</v>
      </c>
      <c r="D55" s="314">
        <v>2680</v>
      </c>
    </row>
    <row r="56" spans="1:4" ht="44.45" customHeight="1" x14ac:dyDescent="0.2">
      <c r="A56" s="210" t="s">
        <v>487</v>
      </c>
      <c r="B56" s="322" t="s">
        <v>515</v>
      </c>
      <c r="C56" s="313">
        <f>C57</f>
        <v>2525</v>
      </c>
      <c r="D56" s="313">
        <f>D57</f>
        <v>2525</v>
      </c>
    </row>
    <row r="57" spans="1:4" ht="53.45" customHeight="1" x14ac:dyDescent="0.2">
      <c r="A57" s="211" t="s">
        <v>488</v>
      </c>
      <c r="B57" s="323" t="s">
        <v>516</v>
      </c>
      <c r="C57" s="314">
        <v>2525</v>
      </c>
      <c r="D57" s="314">
        <v>2525</v>
      </c>
    </row>
    <row r="58" spans="1:4" ht="53.45" customHeight="1" x14ac:dyDescent="0.2">
      <c r="A58" s="210" t="s">
        <v>626</v>
      </c>
      <c r="B58" s="347" t="s">
        <v>627</v>
      </c>
      <c r="C58" s="313">
        <f>C59</f>
        <v>3000</v>
      </c>
      <c r="D58" s="313">
        <f>D59</f>
        <v>3000</v>
      </c>
    </row>
    <row r="59" spans="1:4" ht="53.45" customHeight="1" x14ac:dyDescent="0.2">
      <c r="A59" s="211" t="s">
        <v>628</v>
      </c>
      <c r="B59" s="348" t="s">
        <v>629</v>
      </c>
      <c r="C59" s="314">
        <v>3000</v>
      </c>
      <c r="D59" s="314">
        <v>3000</v>
      </c>
    </row>
    <row r="60" spans="1:4" ht="38.450000000000003" customHeight="1" x14ac:dyDescent="0.2">
      <c r="A60" s="210" t="s">
        <v>523</v>
      </c>
      <c r="B60" s="334" t="s">
        <v>531</v>
      </c>
      <c r="C60" s="313">
        <f>C61</f>
        <v>752</v>
      </c>
      <c r="D60" s="313">
        <f>D61</f>
        <v>752</v>
      </c>
    </row>
    <row r="61" spans="1:4" ht="53.45" customHeight="1" x14ac:dyDescent="0.2">
      <c r="A61" s="211" t="s">
        <v>524</v>
      </c>
      <c r="B61" s="335" t="s">
        <v>532</v>
      </c>
      <c r="C61" s="314">
        <v>752</v>
      </c>
      <c r="D61" s="314">
        <v>752</v>
      </c>
    </row>
    <row r="62" spans="1:4" ht="28.9" customHeight="1" x14ac:dyDescent="0.2">
      <c r="A62" s="210" t="s">
        <v>630</v>
      </c>
      <c r="B62" s="322" t="s">
        <v>631</v>
      </c>
      <c r="C62" s="313">
        <f>C63</f>
        <v>60165</v>
      </c>
      <c r="D62" s="313">
        <f>D63</f>
        <v>38249</v>
      </c>
    </row>
    <row r="63" spans="1:4" ht="53.45" customHeight="1" x14ac:dyDescent="0.2">
      <c r="A63" s="211" t="s">
        <v>632</v>
      </c>
      <c r="B63" s="323" t="s">
        <v>633</v>
      </c>
      <c r="C63" s="314">
        <v>60165</v>
      </c>
      <c r="D63" s="314">
        <v>38249</v>
      </c>
    </row>
    <row r="64" spans="1:4" ht="14.45" customHeight="1" x14ac:dyDescent="0.2">
      <c r="A64" s="17" t="s">
        <v>108</v>
      </c>
      <c r="B64" s="205" t="s">
        <v>138</v>
      </c>
      <c r="C64" s="311">
        <f>C65</f>
        <v>370512129</v>
      </c>
      <c r="D64" s="311">
        <f>D65</f>
        <v>349894762</v>
      </c>
    </row>
    <row r="65" spans="1:4" ht="24" x14ac:dyDescent="0.2">
      <c r="A65" s="6" t="s">
        <v>109</v>
      </c>
      <c r="B65" s="206" t="s">
        <v>139</v>
      </c>
      <c r="C65" s="311">
        <f>C66+C70+C86</f>
        <v>370512129</v>
      </c>
      <c r="D65" s="311">
        <f>D66+D70+D86</f>
        <v>349894762</v>
      </c>
    </row>
    <row r="66" spans="1:4" ht="14.45" customHeight="1" x14ac:dyDescent="0.2">
      <c r="A66" s="6" t="s">
        <v>454</v>
      </c>
      <c r="B66" s="206" t="s">
        <v>140</v>
      </c>
      <c r="C66" s="313">
        <f>C67</f>
        <v>48402954</v>
      </c>
      <c r="D66" s="313">
        <f>D67</f>
        <v>54376897</v>
      </c>
    </row>
    <row r="67" spans="1:4" ht="14.45" customHeight="1" x14ac:dyDescent="0.2">
      <c r="A67" s="6" t="s">
        <v>455</v>
      </c>
      <c r="B67" s="206" t="s">
        <v>110</v>
      </c>
      <c r="C67" s="313">
        <f>C68</f>
        <v>48402954</v>
      </c>
      <c r="D67" s="313">
        <f>D68</f>
        <v>54376897</v>
      </c>
    </row>
    <row r="68" spans="1:4" ht="21" customHeight="1" x14ac:dyDescent="0.2">
      <c r="A68" s="7" t="s">
        <v>456</v>
      </c>
      <c r="B68" s="198" t="s">
        <v>141</v>
      </c>
      <c r="C68" s="314">
        <v>48402954</v>
      </c>
      <c r="D68" s="312">
        <v>54376897</v>
      </c>
    </row>
    <row r="69" spans="1:4" x14ac:dyDescent="0.2">
      <c r="A69" s="7"/>
      <c r="B69" s="204"/>
      <c r="C69" s="313"/>
      <c r="D69" s="315"/>
    </row>
    <row r="70" spans="1:4" ht="22.5" x14ac:dyDescent="0.2">
      <c r="A70" s="27" t="s">
        <v>471</v>
      </c>
      <c r="B70" s="271" t="s">
        <v>472</v>
      </c>
      <c r="C70" s="313">
        <f>C81+C73+C77+C79+C71+C75</f>
        <v>22124757</v>
      </c>
      <c r="D70" s="313">
        <f>D81+D73+D77+D79+D71+D75</f>
        <v>4394388</v>
      </c>
    </row>
    <row r="71" spans="1:4" ht="37.9" customHeight="1" x14ac:dyDescent="0.2">
      <c r="A71" s="27" t="s">
        <v>696</v>
      </c>
      <c r="B71" s="271" t="s">
        <v>699</v>
      </c>
      <c r="C71" s="313">
        <f>C72</f>
        <v>1797284</v>
      </c>
      <c r="D71" s="313">
        <f>D72</f>
        <v>0</v>
      </c>
    </row>
    <row r="72" spans="1:4" ht="36.6" customHeight="1" x14ac:dyDescent="0.2">
      <c r="A72" s="18" t="s">
        <v>697</v>
      </c>
      <c r="B72" s="272" t="s">
        <v>698</v>
      </c>
      <c r="C72" s="314">
        <v>1797284</v>
      </c>
      <c r="D72" s="314"/>
    </row>
    <row r="73" spans="1:4" ht="56.25" x14ac:dyDescent="0.2">
      <c r="A73" s="27" t="s">
        <v>692</v>
      </c>
      <c r="B73" s="326" t="s">
        <v>693</v>
      </c>
      <c r="C73" s="313">
        <f>C74</f>
        <v>8835229</v>
      </c>
      <c r="D73" s="313">
        <f>D74</f>
        <v>0</v>
      </c>
    </row>
    <row r="74" spans="1:4" ht="42" customHeight="1" x14ac:dyDescent="0.2">
      <c r="A74" s="18" t="s">
        <v>691</v>
      </c>
      <c r="B74" s="327" t="s">
        <v>690</v>
      </c>
      <c r="C74" s="314">
        <v>8835229</v>
      </c>
      <c r="D74" s="314"/>
    </row>
    <row r="75" spans="1:4" ht="42" customHeight="1" x14ac:dyDescent="0.2">
      <c r="A75" s="380" t="s">
        <v>700</v>
      </c>
      <c r="B75" s="381" t="s">
        <v>701</v>
      </c>
      <c r="C75" s="313">
        <f>C76</f>
        <v>272584</v>
      </c>
      <c r="D75" s="313">
        <f>D76</f>
        <v>272584</v>
      </c>
    </row>
    <row r="76" spans="1:4" ht="42" customHeight="1" x14ac:dyDescent="0.2">
      <c r="A76" s="382" t="s">
        <v>702</v>
      </c>
      <c r="B76" s="383" t="s">
        <v>703</v>
      </c>
      <c r="C76" s="314">
        <v>272584</v>
      </c>
      <c r="D76" s="314">
        <v>272584</v>
      </c>
    </row>
    <row r="77" spans="1:4" ht="33.75" x14ac:dyDescent="0.2">
      <c r="A77" s="27" t="s">
        <v>687</v>
      </c>
      <c r="B77" s="386" t="s">
        <v>688</v>
      </c>
      <c r="C77" s="313">
        <f>C78</f>
        <v>6926438</v>
      </c>
      <c r="D77" s="313">
        <f>D78</f>
        <v>0</v>
      </c>
    </row>
    <row r="78" spans="1:4" ht="42" customHeight="1" x14ac:dyDescent="0.2">
      <c r="A78" s="18" t="s">
        <v>686</v>
      </c>
      <c r="B78" s="387" t="s">
        <v>685</v>
      </c>
      <c r="C78" s="314">
        <v>6926438</v>
      </c>
      <c r="D78" s="314"/>
    </row>
    <row r="79" spans="1:4" ht="33.75" x14ac:dyDescent="0.2">
      <c r="A79" s="27" t="s">
        <v>517</v>
      </c>
      <c r="B79" s="338" t="s">
        <v>518</v>
      </c>
      <c r="C79" s="313">
        <f>C80</f>
        <v>2767532</v>
      </c>
      <c r="D79" s="313">
        <f>D80</f>
        <v>2596114</v>
      </c>
    </row>
    <row r="80" spans="1:4" ht="33.75" x14ac:dyDescent="0.2">
      <c r="A80" s="18" t="s">
        <v>519</v>
      </c>
      <c r="B80" s="339" t="s">
        <v>520</v>
      </c>
      <c r="C80" s="314">
        <v>2767532</v>
      </c>
      <c r="D80" s="314">
        <v>2596114</v>
      </c>
    </row>
    <row r="81" spans="1:4" x14ac:dyDescent="0.2">
      <c r="A81" s="6" t="s">
        <v>473</v>
      </c>
      <c r="B81" s="271" t="s">
        <v>474</v>
      </c>
      <c r="C81" s="313">
        <f>C82</f>
        <v>1525690</v>
      </c>
      <c r="D81" s="313">
        <f>D82</f>
        <v>1525690</v>
      </c>
    </row>
    <row r="82" spans="1:4" x14ac:dyDescent="0.2">
      <c r="A82" s="6" t="s">
        <v>475</v>
      </c>
      <c r="B82" s="271" t="s">
        <v>476</v>
      </c>
      <c r="C82" s="313">
        <f>C83+C84+C85</f>
        <v>1525690</v>
      </c>
      <c r="D82" s="313">
        <f>D83+D84+D85</f>
        <v>1525690</v>
      </c>
    </row>
    <row r="83" spans="1:4" ht="33.75" x14ac:dyDescent="0.2">
      <c r="A83" s="7" t="s">
        <v>475</v>
      </c>
      <c r="B83" s="272" t="s">
        <v>495</v>
      </c>
      <c r="C83" s="314">
        <v>362398</v>
      </c>
      <c r="D83" s="314">
        <v>362398</v>
      </c>
    </row>
    <row r="84" spans="1:4" ht="45" x14ac:dyDescent="0.2">
      <c r="A84" s="7" t="s">
        <v>475</v>
      </c>
      <c r="B84" s="272" t="s">
        <v>496</v>
      </c>
      <c r="C84" s="314">
        <v>342276</v>
      </c>
      <c r="D84" s="314">
        <v>342276</v>
      </c>
    </row>
    <row r="85" spans="1:4" ht="45" x14ac:dyDescent="0.2">
      <c r="A85" s="7" t="s">
        <v>475</v>
      </c>
      <c r="B85" s="204" t="s">
        <v>497</v>
      </c>
      <c r="C85" s="314">
        <v>821016</v>
      </c>
      <c r="D85" s="312">
        <v>821016</v>
      </c>
    </row>
    <row r="86" spans="1:4" ht="14.45" customHeight="1" x14ac:dyDescent="0.2">
      <c r="A86" s="27" t="s">
        <v>457</v>
      </c>
      <c r="B86" s="207" t="s">
        <v>142</v>
      </c>
      <c r="C86" s="313">
        <f>C87+C89+C95+C97+C93+C91</f>
        <v>299984418</v>
      </c>
      <c r="D86" s="313">
        <f>D87+D89+D95+D97+D93+D91</f>
        <v>291123477</v>
      </c>
    </row>
    <row r="87" spans="1:4" ht="37.9" customHeight="1" x14ac:dyDescent="0.2">
      <c r="A87" s="27" t="s">
        <v>458</v>
      </c>
      <c r="B87" s="207" t="s">
        <v>111</v>
      </c>
      <c r="C87" s="313">
        <f>C88</f>
        <v>99124</v>
      </c>
      <c r="D87" s="313">
        <f>D88</f>
        <v>99124</v>
      </c>
    </row>
    <row r="88" spans="1:4" ht="25.15" customHeight="1" x14ac:dyDescent="0.2">
      <c r="A88" s="18" t="s">
        <v>459</v>
      </c>
      <c r="B88" s="196" t="s">
        <v>112</v>
      </c>
      <c r="C88" s="306">
        <v>99124</v>
      </c>
      <c r="D88" s="306">
        <v>99124</v>
      </c>
    </row>
    <row r="89" spans="1:4" ht="25.15" customHeight="1" x14ac:dyDescent="0.2">
      <c r="A89" s="19" t="s">
        <v>460</v>
      </c>
      <c r="B89" s="207" t="s">
        <v>113</v>
      </c>
      <c r="C89" s="313">
        <f>C90</f>
        <v>5255804</v>
      </c>
      <c r="D89" s="313">
        <f>D90</f>
        <v>5255804</v>
      </c>
    </row>
    <row r="90" spans="1:4" ht="25.15" customHeight="1" x14ac:dyDescent="0.2">
      <c r="A90" s="20" t="s">
        <v>461</v>
      </c>
      <c r="B90" s="189" t="s">
        <v>114</v>
      </c>
      <c r="C90" s="306">
        <v>5255804</v>
      </c>
      <c r="D90" s="306">
        <v>5255804</v>
      </c>
    </row>
    <row r="91" spans="1:4" ht="36.6" customHeight="1" x14ac:dyDescent="0.2">
      <c r="A91" s="19" t="s">
        <v>533</v>
      </c>
      <c r="B91" s="340" t="s">
        <v>534</v>
      </c>
      <c r="C91" s="303">
        <f>C92</f>
        <v>14082822</v>
      </c>
      <c r="D91" s="303">
        <f>D92</f>
        <v>5633129</v>
      </c>
    </row>
    <row r="92" spans="1:4" ht="36.6" customHeight="1" x14ac:dyDescent="0.2">
      <c r="A92" s="20" t="s">
        <v>535</v>
      </c>
      <c r="B92" s="189" t="s">
        <v>536</v>
      </c>
      <c r="C92" s="306">
        <v>14082822</v>
      </c>
      <c r="D92" s="306">
        <v>5633129</v>
      </c>
    </row>
    <row r="93" spans="1:4" ht="37.5" customHeight="1" x14ac:dyDescent="0.2">
      <c r="A93" s="302" t="s">
        <v>490</v>
      </c>
      <c r="B93" s="301" t="s">
        <v>491</v>
      </c>
      <c r="C93" s="303">
        <f>C94</f>
        <v>13905360</v>
      </c>
      <c r="D93" s="303">
        <f>D94</f>
        <v>13905360</v>
      </c>
    </row>
    <row r="94" spans="1:4" ht="37.5" customHeight="1" x14ac:dyDescent="0.2">
      <c r="A94" s="302" t="s">
        <v>492</v>
      </c>
      <c r="B94" s="305" t="s">
        <v>493</v>
      </c>
      <c r="C94" s="306">
        <v>13905360</v>
      </c>
      <c r="D94" s="306">
        <v>13905360</v>
      </c>
    </row>
    <row r="95" spans="1:4" ht="15.6" customHeight="1" x14ac:dyDescent="0.2">
      <c r="A95" s="27" t="s">
        <v>544</v>
      </c>
      <c r="B95" s="207" t="s">
        <v>545</v>
      </c>
      <c r="C95" s="313">
        <f>C96</f>
        <v>1442000</v>
      </c>
      <c r="D95" s="313">
        <f>D96</f>
        <v>1497000</v>
      </c>
    </row>
    <row r="96" spans="1:4" ht="20.45" customHeight="1" x14ac:dyDescent="0.2">
      <c r="A96" s="18" t="s">
        <v>546</v>
      </c>
      <c r="B96" s="189" t="s">
        <v>547</v>
      </c>
      <c r="C96" s="314">
        <v>1442000</v>
      </c>
      <c r="D96" s="316">
        <v>1497000</v>
      </c>
    </row>
    <row r="97" spans="1:4" ht="15.6" customHeight="1" x14ac:dyDescent="0.2">
      <c r="A97" s="19" t="s">
        <v>462</v>
      </c>
      <c r="B97" s="208" t="s">
        <v>115</v>
      </c>
      <c r="C97" s="313">
        <f>C98</f>
        <v>265199308</v>
      </c>
      <c r="D97" s="313">
        <f>D98</f>
        <v>264733060</v>
      </c>
    </row>
    <row r="98" spans="1:4" ht="15.6" customHeight="1" x14ac:dyDescent="0.2">
      <c r="A98" s="19" t="s">
        <v>463</v>
      </c>
      <c r="B98" s="208" t="s">
        <v>116</v>
      </c>
      <c r="C98" s="311">
        <f>SUM(C99:C116)</f>
        <v>265199308</v>
      </c>
      <c r="D98" s="311">
        <f>SUM(D99:D116)</f>
        <v>264733060</v>
      </c>
    </row>
    <row r="99" spans="1:4" ht="85.9" customHeight="1" x14ac:dyDescent="0.2">
      <c r="A99" s="20" t="s">
        <v>463</v>
      </c>
      <c r="B99" s="189" t="s">
        <v>438</v>
      </c>
      <c r="C99" s="306">
        <v>490777</v>
      </c>
      <c r="D99" s="306">
        <v>490777</v>
      </c>
    </row>
    <row r="100" spans="1:4" ht="93.6" customHeight="1" x14ac:dyDescent="0.2">
      <c r="A100" s="20" t="s">
        <v>463</v>
      </c>
      <c r="B100" s="189" t="s">
        <v>437</v>
      </c>
      <c r="C100" s="306">
        <v>34653</v>
      </c>
      <c r="D100" s="306">
        <v>34653</v>
      </c>
    </row>
    <row r="101" spans="1:4" ht="70.5" customHeight="1" x14ac:dyDescent="0.2">
      <c r="A101" s="20" t="s">
        <v>463</v>
      </c>
      <c r="B101" s="189" t="s">
        <v>439</v>
      </c>
      <c r="C101" s="306">
        <v>7774542</v>
      </c>
      <c r="D101" s="306">
        <v>7774542</v>
      </c>
    </row>
    <row r="102" spans="1:4" ht="57.6" customHeight="1" x14ac:dyDescent="0.2">
      <c r="A102" s="20" t="s">
        <v>463</v>
      </c>
      <c r="B102" s="189" t="s">
        <v>440</v>
      </c>
      <c r="C102" s="306">
        <v>334700</v>
      </c>
      <c r="D102" s="306">
        <v>334700</v>
      </c>
    </row>
    <row r="103" spans="1:4" ht="57.6" customHeight="1" x14ac:dyDescent="0.2">
      <c r="A103" s="20" t="s">
        <v>463</v>
      </c>
      <c r="B103" s="189" t="s">
        <v>441</v>
      </c>
      <c r="C103" s="306">
        <v>303559</v>
      </c>
      <c r="D103" s="306">
        <v>303559</v>
      </c>
    </row>
    <row r="104" spans="1:4" ht="75.599999999999994" customHeight="1" x14ac:dyDescent="0.2">
      <c r="A104" s="20" t="s">
        <v>463</v>
      </c>
      <c r="B104" s="23" t="s">
        <v>442</v>
      </c>
      <c r="C104" s="306">
        <v>5794801</v>
      </c>
      <c r="D104" s="306">
        <v>5328553</v>
      </c>
    </row>
    <row r="105" spans="1:4" ht="61.5" customHeight="1" x14ac:dyDescent="0.2">
      <c r="A105" s="20" t="s">
        <v>463</v>
      </c>
      <c r="B105" s="209" t="s">
        <v>443</v>
      </c>
      <c r="C105" s="306">
        <v>334700</v>
      </c>
      <c r="D105" s="306">
        <v>334700</v>
      </c>
    </row>
    <row r="106" spans="1:4" ht="57.6" customHeight="1" x14ac:dyDescent="0.2">
      <c r="A106" s="20" t="s">
        <v>463</v>
      </c>
      <c r="B106" s="189" t="s">
        <v>444</v>
      </c>
      <c r="C106" s="306">
        <v>334700</v>
      </c>
      <c r="D106" s="306">
        <v>334700</v>
      </c>
    </row>
    <row r="107" spans="1:4" ht="75.599999999999994" customHeight="1" x14ac:dyDescent="0.2">
      <c r="A107" s="20" t="s">
        <v>463</v>
      </c>
      <c r="B107" s="22" t="s">
        <v>445</v>
      </c>
      <c r="C107" s="306">
        <v>1004100</v>
      </c>
      <c r="D107" s="306">
        <v>1004100</v>
      </c>
    </row>
    <row r="108" spans="1:4" ht="75.599999999999994" customHeight="1" x14ac:dyDescent="0.2">
      <c r="A108" s="20" t="s">
        <v>463</v>
      </c>
      <c r="B108" s="209" t="s">
        <v>446</v>
      </c>
      <c r="C108" s="306">
        <v>13041924</v>
      </c>
      <c r="D108" s="306">
        <v>13041924</v>
      </c>
    </row>
    <row r="109" spans="1:4" ht="96.6" customHeight="1" x14ac:dyDescent="0.2">
      <c r="A109" s="20" t="s">
        <v>463</v>
      </c>
      <c r="B109" s="21" t="s">
        <v>447</v>
      </c>
      <c r="C109" s="306">
        <v>2246767</v>
      </c>
      <c r="D109" s="306">
        <v>2246767</v>
      </c>
    </row>
    <row r="110" spans="1:4" ht="63" customHeight="1" x14ac:dyDescent="0.2">
      <c r="A110" s="20" t="s">
        <v>463</v>
      </c>
      <c r="B110" s="209" t="s">
        <v>448</v>
      </c>
      <c r="C110" s="306">
        <v>223386179</v>
      </c>
      <c r="D110" s="306">
        <v>223386179</v>
      </c>
    </row>
    <row r="111" spans="1:4" ht="96.6" customHeight="1" x14ac:dyDescent="0.2">
      <c r="A111" s="20" t="s">
        <v>463</v>
      </c>
      <c r="B111" s="209" t="s">
        <v>449</v>
      </c>
      <c r="C111" s="306">
        <v>295167</v>
      </c>
      <c r="D111" s="306">
        <v>295167</v>
      </c>
    </row>
    <row r="112" spans="1:4" ht="61.9" customHeight="1" x14ac:dyDescent="0.2">
      <c r="A112" s="20" t="s">
        <v>463</v>
      </c>
      <c r="B112" s="196" t="s">
        <v>450</v>
      </c>
      <c r="C112" s="306">
        <v>5098492</v>
      </c>
      <c r="D112" s="306">
        <v>5098492</v>
      </c>
    </row>
    <row r="113" spans="1:4" ht="61.9" customHeight="1" x14ac:dyDescent="0.2">
      <c r="A113" s="20" t="s">
        <v>463</v>
      </c>
      <c r="B113" s="196" t="s">
        <v>451</v>
      </c>
      <c r="C113" s="306">
        <v>2252362</v>
      </c>
      <c r="D113" s="306">
        <v>2252362</v>
      </c>
    </row>
    <row r="114" spans="1:4" ht="67.150000000000006" customHeight="1" x14ac:dyDescent="0.2">
      <c r="A114" s="20" t="s">
        <v>463</v>
      </c>
      <c r="B114" s="209" t="s">
        <v>452</v>
      </c>
      <c r="C114" s="306">
        <v>1673500</v>
      </c>
      <c r="D114" s="306">
        <v>1673500</v>
      </c>
    </row>
    <row r="115" spans="1:4" ht="78.599999999999994" customHeight="1" x14ac:dyDescent="0.2">
      <c r="A115" s="20" t="s">
        <v>463</v>
      </c>
      <c r="B115" s="189" t="s">
        <v>470</v>
      </c>
      <c r="C115" s="306">
        <v>764915</v>
      </c>
      <c r="D115" s="306">
        <v>764915</v>
      </c>
    </row>
    <row r="116" spans="1:4" ht="81" customHeight="1" x14ac:dyDescent="0.2">
      <c r="A116" s="20" t="s">
        <v>463</v>
      </c>
      <c r="B116" s="189" t="s">
        <v>453</v>
      </c>
      <c r="C116" s="306">
        <v>33470</v>
      </c>
      <c r="D116" s="306">
        <v>33470</v>
      </c>
    </row>
    <row r="117" spans="1:4" ht="19.899999999999999" customHeight="1" x14ac:dyDescent="0.2">
      <c r="A117" s="24" t="s">
        <v>124</v>
      </c>
      <c r="B117" s="99" t="s">
        <v>125</v>
      </c>
      <c r="C117" s="317">
        <f>C10+C64</f>
        <v>448367237</v>
      </c>
      <c r="D117" s="317">
        <f>D10+D64</f>
        <v>427272120</v>
      </c>
    </row>
  </sheetData>
  <mergeCells count="3">
    <mergeCell ref="B1:D1"/>
    <mergeCell ref="A7:D7"/>
    <mergeCell ref="B2:D5"/>
  </mergeCells>
  <pageMargins left="0.70866141732283472" right="0.70866141732283472" top="0.74803149606299213" bottom="0.7480314960629921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1"/>
  <sheetViews>
    <sheetView view="pageBreakPreview" zoomScale="60" zoomScaleNormal="100" workbookViewId="0">
      <selection activeCell="B2" sqref="B2:F2"/>
    </sheetView>
  </sheetViews>
  <sheetFormatPr defaultRowHeight="12.75" x14ac:dyDescent="0.2"/>
  <cols>
    <col min="1" max="1" width="63.85546875" style="281" customWidth="1"/>
    <col min="2" max="2" width="8.5703125" style="281" customWidth="1"/>
    <col min="3" max="3" width="7.85546875" style="281" customWidth="1"/>
    <col min="4" max="4" width="18" style="281" customWidth="1"/>
    <col min="5" max="5" width="8.5703125" style="281" customWidth="1"/>
    <col min="6" max="6" width="22.140625" style="416" customWidth="1"/>
    <col min="8" max="8" width="13.5703125" customWidth="1"/>
  </cols>
  <sheetData>
    <row r="1" spans="1:8" ht="15.75" x14ac:dyDescent="0.2">
      <c r="A1" s="472"/>
      <c r="C1" s="471"/>
      <c r="D1" s="403" t="s">
        <v>853</v>
      </c>
      <c r="E1" s="403"/>
      <c r="F1" s="403"/>
    </row>
    <row r="2" spans="1:8" ht="136.15" customHeight="1" x14ac:dyDescent="0.2">
      <c r="A2" s="472"/>
      <c r="B2" s="478" t="s">
        <v>852</v>
      </c>
      <c r="C2" s="478"/>
      <c r="D2" s="478"/>
      <c r="E2" s="478"/>
      <c r="F2" s="478"/>
    </row>
    <row r="3" spans="1:8" ht="17.45" customHeight="1" x14ac:dyDescent="0.2">
      <c r="A3" s="472"/>
      <c r="C3" s="479"/>
      <c r="D3" s="478"/>
      <c r="E3" s="478"/>
      <c r="F3" s="478"/>
    </row>
    <row r="4" spans="1:8" ht="15.75" x14ac:dyDescent="0.2">
      <c r="A4" s="472"/>
      <c r="B4" s="477"/>
      <c r="C4" s="471"/>
      <c r="D4" s="476"/>
      <c r="E4" s="475"/>
      <c r="F4" s="474"/>
    </row>
    <row r="5" spans="1:8" ht="44.25" customHeight="1" x14ac:dyDescent="0.2">
      <c r="A5" s="473" t="s">
        <v>851</v>
      </c>
      <c r="B5" s="473"/>
      <c r="C5" s="473"/>
      <c r="D5" s="473"/>
      <c r="E5" s="473"/>
      <c r="F5" s="473"/>
    </row>
    <row r="6" spans="1:8" x14ac:dyDescent="0.2">
      <c r="A6" s="472"/>
      <c r="B6" s="472"/>
      <c r="C6" s="471"/>
      <c r="D6" s="471"/>
      <c r="E6" s="471"/>
      <c r="F6" s="470" t="s">
        <v>8</v>
      </c>
    </row>
    <row r="7" spans="1:8" ht="13.5" thickBot="1" x14ac:dyDescent="0.25">
      <c r="A7" s="472"/>
      <c r="B7" s="472"/>
      <c r="C7" s="471"/>
      <c r="D7" s="471"/>
      <c r="E7" s="471"/>
      <c r="F7" s="470"/>
    </row>
    <row r="8" spans="1:8" ht="16.5" thickBot="1" x14ac:dyDescent="0.25">
      <c r="A8" s="469" t="s">
        <v>22</v>
      </c>
      <c r="B8" s="467" t="s">
        <v>306</v>
      </c>
      <c r="C8" s="468" t="s">
        <v>269</v>
      </c>
      <c r="D8" s="467" t="s">
        <v>270</v>
      </c>
      <c r="E8" s="467" t="s">
        <v>271</v>
      </c>
      <c r="F8" s="466" t="s">
        <v>850</v>
      </c>
    </row>
    <row r="9" spans="1:8" x14ac:dyDescent="0.2">
      <c r="A9" s="465">
        <v>1</v>
      </c>
      <c r="B9" s="464">
        <v>2</v>
      </c>
      <c r="C9" s="463">
        <v>3</v>
      </c>
      <c r="D9" s="462">
        <v>4</v>
      </c>
      <c r="E9" s="462">
        <v>5</v>
      </c>
      <c r="F9" s="461">
        <v>6</v>
      </c>
    </row>
    <row r="10" spans="1:8" ht="15.75" x14ac:dyDescent="0.2">
      <c r="A10" s="460" t="s">
        <v>155</v>
      </c>
      <c r="B10" s="436"/>
      <c r="C10" s="436"/>
      <c r="D10" s="436"/>
      <c r="E10" s="436"/>
      <c r="F10" s="459">
        <f>F11+F128+F157+F203+F249+F342+F373+F380+F445+F455</f>
        <v>523582645.44999999</v>
      </c>
      <c r="H10" s="458">
        <f>F10-'Ведомственная 2023'!G15</f>
        <v>0</v>
      </c>
    </row>
    <row r="11" spans="1:8" ht="15.75" x14ac:dyDescent="0.2">
      <c r="A11" s="296" t="s">
        <v>10</v>
      </c>
      <c r="B11" s="343" t="s">
        <v>36</v>
      </c>
      <c r="C11" s="436" t="s">
        <v>307</v>
      </c>
      <c r="D11" s="436" t="s">
        <v>307</v>
      </c>
      <c r="E11" s="436"/>
      <c r="F11" s="328">
        <f>F12+F17+F23+F43+F56+F61</f>
        <v>54126282.969999999</v>
      </c>
    </row>
    <row r="12" spans="1:8" ht="31.5" x14ac:dyDescent="0.2">
      <c r="A12" s="296" t="s">
        <v>12</v>
      </c>
      <c r="B12" s="287" t="s">
        <v>36</v>
      </c>
      <c r="C12" s="344" t="s">
        <v>37</v>
      </c>
      <c r="D12" s="436"/>
      <c r="E12" s="436"/>
      <c r="F12" s="330">
        <f>F13</f>
        <v>1471025</v>
      </c>
    </row>
    <row r="13" spans="1:8" ht="31.5" x14ac:dyDescent="0.2">
      <c r="A13" s="357" t="s">
        <v>174</v>
      </c>
      <c r="B13" s="287" t="s">
        <v>36</v>
      </c>
      <c r="C13" s="344" t="s">
        <v>37</v>
      </c>
      <c r="D13" s="357" t="s">
        <v>343</v>
      </c>
      <c r="E13" s="436"/>
      <c r="F13" s="330">
        <f>F16</f>
        <v>1471025</v>
      </c>
    </row>
    <row r="14" spans="1:8" ht="15.75" x14ac:dyDescent="0.2">
      <c r="A14" s="357" t="s">
        <v>175</v>
      </c>
      <c r="B14" s="287" t="s">
        <v>36</v>
      </c>
      <c r="C14" s="344" t="s">
        <v>37</v>
      </c>
      <c r="D14" s="357" t="s">
        <v>344</v>
      </c>
      <c r="E14" s="436"/>
      <c r="F14" s="330">
        <f>F15</f>
        <v>1471025</v>
      </c>
    </row>
    <row r="15" spans="1:8" ht="31.5" x14ac:dyDescent="0.2">
      <c r="A15" s="291" t="s">
        <v>176</v>
      </c>
      <c r="B15" s="293" t="s">
        <v>36</v>
      </c>
      <c r="C15" s="346" t="s">
        <v>37</v>
      </c>
      <c r="D15" s="355" t="s">
        <v>171</v>
      </c>
      <c r="E15" s="437"/>
      <c r="F15" s="284">
        <f>F16</f>
        <v>1471025</v>
      </c>
    </row>
    <row r="16" spans="1:8" ht="63" x14ac:dyDescent="0.2">
      <c r="A16" s="291" t="s">
        <v>47</v>
      </c>
      <c r="B16" s="293" t="s">
        <v>36</v>
      </c>
      <c r="C16" s="346" t="s">
        <v>37</v>
      </c>
      <c r="D16" s="355" t="s">
        <v>171</v>
      </c>
      <c r="E16" s="346">
        <v>100</v>
      </c>
      <c r="F16" s="284">
        <f>'Ведомственная 2023'!G22</f>
        <v>1471025</v>
      </c>
    </row>
    <row r="17" spans="1:6" ht="47.25" x14ac:dyDescent="0.2">
      <c r="A17" s="296" t="s">
        <v>261</v>
      </c>
      <c r="B17" s="287" t="s">
        <v>36</v>
      </c>
      <c r="C17" s="344" t="s">
        <v>38</v>
      </c>
      <c r="D17" s="436" t="s">
        <v>307</v>
      </c>
      <c r="E17" s="436"/>
      <c r="F17" s="328">
        <f>F18</f>
        <v>966775</v>
      </c>
    </row>
    <row r="18" spans="1:6" ht="31.5" x14ac:dyDescent="0.2">
      <c r="A18" s="357" t="s">
        <v>168</v>
      </c>
      <c r="B18" s="287" t="s">
        <v>36</v>
      </c>
      <c r="C18" s="344" t="s">
        <v>38</v>
      </c>
      <c r="D18" s="435" t="s">
        <v>345</v>
      </c>
      <c r="E18" s="436"/>
      <c r="F18" s="328">
        <f>F20</f>
        <v>966775</v>
      </c>
    </row>
    <row r="19" spans="1:6" ht="31.5" x14ac:dyDescent="0.2">
      <c r="A19" s="357" t="s">
        <v>169</v>
      </c>
      <c r="B19" s="287" t="s">
        <v>36</v>
      </c>
      <c r="C19" s="344" t="s">
        <v>38</v>
      </c>
      <c r="D19" s="357" t="s">
        <v>346</v>
      </c>
      <c r="E19" s="436"/>
      <c r="F19" s="328">
        <f>F20</f>
        <v>966775</v>
      </c>
    </row>
    <row r="20" spans="1:6" ht="31.5" x14ac:dyDescent="0.2">
      <c r="A20" s="439" t="s">
        <v>170</v>
      </c>
      <c r="B20" s="293" t="s">
        <v>36</v>
      </c>
      <c r="C20" s="346" t="s">
        <v>38</v>
      </c>
      <c r="D20" s="355" t="s">
        <v>219</v>
      </c>
      <c r="E20" s="437"/>
      <c r="F20" s="279">
        <f>F21+F22</f>
        <v>966775</v>
      </c>
    </row>
    <row r="21" spans="1:6" ht="63" x14ac:dyDescent="0.2">
      <c r="A21" s="291" t="s">
        <v>47</v>
      </c>
      <c r="B21" s="293" t="s">
        <v>36</v>
      </c>
      <c r="C21" s="346" t="s">
        <v>38</v>
      </c>
      <c r="D21" s="355" t="s">
        <v>219</v>
      </c>
      <c r="E21" s="346">
        <v>100</v>
      </c>
      <c r="F21" s="279">
        <f>'Ведомственная 2023'!G483</f>
        <v>859775</v>
      </c>
    </row>
    <row r="22" spans="1:6" ht="31.5" x14ac:dyDescent="0.2">
      <c r="A22" s="291" t="s">
        <v>151</v>
      </c>
      <c r="B22" s="293" t="s">
        <v>36</v>
      </c>
      <c r="C22" s="346" t="s">
        <v>38</v>
      </c>
      <c r="D22" s="355" t="s">
        <v>219</v>
      </c>
      <c r="E22" s="454" t="s">
        <v>161</v>
      </c>
      <c r="F22" s="279">
        <f>'Ведомственная 2023'!G484</f>
        <v>107000</v>
      </c>
    </row>
    <row r="23" spans="1:6" ht="51.75" customHeight="1" x14ac:dyDescent="0.2">
      <c r="A23" s="296" t="s">
        <v>273</v>
      </c>
      <c r="B23" s="287" t="s">
        <v>36</v>
      </c>
      <c r="C23" s="344" t="s">
        <v>39</v>
      </c>
      <c r="D23" s="436" t="s">
        <v>307</v>
      </c>
      <c r="E23" s="436"/>
      <c r="F23" s="328">
        <f>F24+F29+F37</f>
        <v>14800290</v>
      </c>
    </row>
    <row r="24" spans="1:6" ht="15.75" x14ac:dyDescent="0.2">
      <c r="A24" s="357" t="s">
        <v>30</v>
      </c>
      <c r="B24" s="287" t="s">
        <v>36</v>
      </c>
      <c r="C24" s="344" t="s">
        <v>39</v>
      </c>
      <c r="D24" s="357" t="s">
        <v>347</v>
      </c>
      <c r="E24" s="436"/>
      <c r="F24" s="328">
        <f>F25</f>
        <v>14398081</v>
      </c>
    </row>
    <row r="25" spans="1:6" ht="31.5" x14ac:dyDescent="0.2">
      <c r="A25" s="357" t="s">
        <v>32</v>
      </c>
      <c r="B25" s="287" t="s">
        <v>36</v>
      </c>
      <c r="C25" s="344" t="s">
        <v>39</v>
      </c>
      <c r="D25" s="357" t="s">
        <v>348</v>
      </c>
      <c r="E25" s="436"/>
      <c r="F25" s="328">
        <f>F26</f>
        <v>14398081</v>
      </c>
    </row>
    <row r="26" spans="1:6" ht="31.5" x14ac:dyDescent="0.2">
      <c r="A26" s="439" t="s">
        <v>170</v>
      </c>
      <c r="B26" s="293" t="s">
        <v>36</v>
      </c>
      <c r="C26" s="346" t="s">
        <v>39</v>
      </c>
      <c r="D26" s="358" t="s">
        <v>6</v>
      </c>
      <c r="E26" s="437"/>
      <c r="F26" s="279">
        <f>F27+F28</f>
        <v>14398081</v>
      </c>
    </row>
    <row r="27" spans="1:6" ht="63" x14ac:dyDescent="0.2">
      <c r="A27" s="291" t="s">
        <v>47</v>
      </c>
      <c r="B27" s="293" t="s">
        <v>36</v>
      </c>
      <c r="C27" s="346" t="s">
        <v>39</v>
      </c>
      <c r="D27" s="358" t="s">
        <v>6</v>
      </c>
      <c r="E27" s="346">
        <v>100</v>
      </c>
      <c r="F27" s="279">
        <f>'Ведомственная 2023'!G27</f>
        <v>13753781</v>
      </c>
    </row>
    <row r="28" spans="1:6" ht="31.5" x14ac:dyDescent="0.2">
      <c r="A28" s="291" t="s">
        <v>151</v>
      </c>
      <c r="B28" s="293" t="s">
        <v>36</v>
      </c>
      <c r="C28" s="346" t="s">
        <v>39</v>
      </c>
      <c r="D28" s="358" t="s">
        <v>6</v>
      </c>
      <c r="E28" s="346">
        <v>200</v>
      </c>
      <c r="F28" s="279">
        <f>'Ведомственная 2023'!G28</f>
        <v>644300</v>
      </c>
    </row>
    <row r="29" spans="1:6" ht="63" x14ac:dyDescent="0.2">
      <c r="A29" s="296" t="s">
        <v>773</v>
      </c>
      <c r="B29" s="287" t="s">
        <v>36</v>
      </c>
      <c r="C29" s="287" t="s">
        <v>39</v>
      </c>
      <c r="D29" s="298" t="s">
        <v>349</v>
      </c>
      <c r="E29" s="436"/>
      <c r="F29" s="328">
        <f>F30</f>
        <v>38380</v>
      </c>
    </row>
    <row r="30" spans="1:6" ht="114" customHeight="1" x14ac:dyDescent="0.2">
      <c r="A30" s="296" t="s">
        <v>772</v>
      </c>
      <c r="B30" s="287" t="s">
        <v>36</v>
      </c>
      <c r="C30" s="287" t="s">
        <v>39</v>
      </c>
      <c r="D30" s="298" t="s">
        <v>350</v>
      </c>
      <c r="E30" s="436"/>
      <c r="F30" s="328">
        <f>F31</f>
        <v>38380</v>
      </c>
    </row>
    <row r="31" spans="1:6" ht="63" x14ac:dyDescent="0.2">
      <c r="A31" s="296" t="s">
        <v>771</v>
      </c>
      <c r="B31" s="287" t="s">
        <v>36</v>
      </c>
      <c r="C31" s="287" t="s">
        <v>39</v>
      </c>
      <c r="D31" s="298" t="s">
        <v>423</v>
      </c>
      <c r="E31" s="436"/>
      <c r="F31" s="328">
        <f>F32+F34</f>
        <v>38380</v>
      </c>
    </row>
    <row r="32" spans="1:6" ht="63" x14ac:dyDescent="0.2">
      <c r="A32" s="359" t="s">
        <v>849</v>
      </c>
      <c r="B32" s="287" t="s">
        <v>36</v>
      </c>
      <c r="C32" s="287" t="s">
        <v>39</v>
      </c>
      <c r="D32" s="298" t="s">
        <v>215</v>
      </c>
      <c r="E32" s="287"/>
      <c r="F32" s="328">
        <f>F33</f>
        <v>33470</v>
      </c>
    </row>
    <row r="33" spans="1:6" ht="63" x14ac:dyDescent="0.2">
      <c r="A33" s="291" t="s">
        <v>47</v>
      </c>
      <c r="B33" s="293" t="s">
        <v>36</v>
      </c>
      <c r="C33" s="293" t="s">
        <v>39</v>
      </c>
      <c r="D33" s="294" t="s">
        <v>215</v>
      </c>
      <c r="E33" s="319">
        <v>100</v>
      </c>
      <c r="F33" s="279">
        <f>'Ведомственная 2023'!G33</f>
        <v>33470</v>
      </c>
    </row>
    <row r="34" spans="1:6" ht="31.5" x14ac:dyDescent="0.2">
      <c r="A34" s="277" t="s">
        <v>170</v>
      </c>
      <c r="B34" s="287" t="s">
        <v>36</v>
      </c>
      <c r="C34" s="287" t="s">
        <v>39</v>
      </c>
      <c r="D34" s="298" t="s">
        <v>848</v>
      </c>
      <c r="E34" s="351"/>
      <c r="F34" s="328">
        <f>F35</f>
        <v>4910</v>
      </c>
    </row>
    <row r="35" spans="1:6" ht="63" x14ac:dyDescent="0.2">
      <c r="A35" s="291" t="s">
        <v>47</v>
      </c>
      <c r="B35" s="293" t="s">
        <v>36</v>
      </c>
      <c r="C35" s="293" t="s">
        <v>39</v>
      </c>
      <c r="D35" s="294" t="s">
        <v>848</v>
      </c>
      <c r="E35" s="319">
        <v>100</v>
      </c>
      <c r="F35" s="279">
        <f>'Ведомственная 2023'!G35</f>
        <v>4910</v>
      </c>
    </row>
    <row r="36" spans="1:6" ht="31.5" x14ac:dyDescent="0.2">
      <c r="A36" s="296" t="s">
        <v>31</v>
      </c>
      <c r="B36" s="287" t="s">
        <v>36</v>
      </c>
      <c r="C36" s="344" t="s">
        <v>39</v>
      </c>
      <c r="D36" s="357" t="s">
        <v>351</v>
      </c>
      <c r="E36" s="319"/>
      <c r="F36" s="328">
        <f>F37</f>
        <v>363829</v>
      </c>
    </row>
    <row r="37" spans="1:6" ht="31.5" x14ac:dyDescent="0.2">
      <c r="A37" s="357" t="s">
        <v>4</v>
      </c>
      <c r="B37" s="287" t="s">
        <v>36</v>
      </c>
      <c r="C37" s="344" t="s">
        <v>39</v>
      </c>
      <c r="D37" s="357" t="s">
        <v>352</v>
      </c>
      <c r="E37" s="319"/>
      <c r="F37" s="328">
        <f>F38+F41</f>
        <v>363829</v>
      </c>
    </row>
    <row r="38" spans="1:6" ht="47.25" x14ac:dyDescent="0.2">
      <c r="A38" s="296" t="s">
        <v>278</v>
      </c>
      <c r="B38" s="287" t="s">
        <v>36</v>
      </c>
      <c r="C38" s="344" t="s">
        <v>39</v>
      </c>
      <c r="D38" s="357" t="s">
        <v>172</v>
      </c>
      <c r="E38" s="436"/>
      <c r="F38" s="328">
        <f>F39+F40</f>
        <v>334700</v>
      </c>
    </row>
    <row r="39" spans="1:6" ht="63" x14ac:dyDescent="0.2">
      <c r="A39" s="291" t="s">
        <v>47</v>
      </c>
      <c r="B39" s="293" t="s">
        <v>36</v>
      </c>
      <c r="C39" s="346" t="s">
        <v>39</v>
      </c>
      <c r="D39" s="358" t="s">
        <v>172</v>
      </c>
      <c r="E39" s="346">
        <v>100</v>
      </c>
      <c r="F39" s="279">
        <f>'Ведомственная 2023'!G39</f>
        <v>328500</v>
      </c>
    </row>
    <row r="40" spans="1:6" ht="31.5" x14ac:dyDescent="0.2">
      <c r="A40" s="291" t="s">
        <v>151</v>
      </c>
      <c r="B40" s="293" t="s">
        <v>36</v>
      </c>
      <c r="C40" s="346" t="s">
        <v>39</v>
      </c>
      <c r="D40" s="358" t="s">
        <v>172</v>
      </c>
      <c r="E40" s="346" t="s">
        <v>161</v>
      </c>
      <c r="F40" s="279">
        <f>'Ведомственная 2023'!G40</f>
        <v>6200</v>
      </c>
    </row>
    <row r="41" spans="1:6" ht="31.5" x14ac:dyDescent="0.25">
      <c r="A41" s="457" t="s">
        <v>170</v>
      </c>
      <c r="B41" s="293" t="s">
        <v>36</v>
      </c>
      <c r="C41" s="346" t="s">
        <v>39</v>
      </c>
      <c r="D41" s="298" t="s">
        <v>847</v>
      </c>
      <c r="E41" s="346"/>
      <c r="F41" s="279">
        <f>F42</f>
        <v>29129</v>
      </c>
    </row>
    <row r="42" spans="1:6" ht="63" x14ac:dyDescent="0.2">
      <c r="A42" s="360" t="s">
        <v>47</v>
      </c>
      <c r="B42" s="293" t="s">
        <v>36</v>
      </c>
      <c r="C42" s="346" t="s">
        <v>39</v>
      </c>
      <c r="D42" s="298" t="s">
        <v>847</v>
      </c>
      <c r="E42" s="346" t="s">
        <v>160</v>
      </c>
      <c r="F42" s="279">
        <f>'Ведомственная 2023'!G42</f>
        <v>29129</v>
      </c>
    </row>
    <row r="43" spans="1:6" ht="47.25" x14ac:dyDescent="0.2">
      <c r="A43" s="296" t="s">
        <v>263</v>
      </c>
      <c r="B43" s="287" t="s">
        <v>36</v>
      </c>
      <c r="C43" s="344" t="s">
        <v>42</v>
      </c>
      <c r="D43" s="436"/>
      <c r="E43" s="436"/>
      <c r="F43" s="328">
        <f>F44+F50</f>
        <v>4524195</v>
      </c>
    </row>
    <row r="44" spans="1:6" ht="47.25" x14ac:dyDescent="0.2">
      <c r="A44" s="357" t="s">
        <v>560</v>
      </c>
      <c r="B44" s="287" t="s">
        <v>36</v>
      </c>
      <c r="C44" s="344" t="s">
        <v>42</v>
      </c>
      <c r="D44" s="435" t="s">
        <v>353</v>
      </c>
      <c r="E44" s="436"/>
      <c r="F44" s="328">
        <f>F47</f>
        <v>3960238</v>
      </c>
    </row>
    <row r="45" spans="1:6" ht="78.75" x14ac:dyDescent="0.2">
      <c r="A45" s="357" t="s">
        <v>561</v>
      </c>
      <c r="B45" s="287" t="s">
        <v>36</v>
      </c>
      <c r="C45" s="344" t="s">
        <v>42</v>
      </c>
      <c r="D45" s="357" t="s">
        <v>354</v>
      </c>
      <c r="E45" s="436"/>
      <c r="F45" s="328">
        <f>F46</f>
        <v>3960238</v>
      </c>
    </row>
    <row r="46" spans="1:6" ht="47.25" x14ac:dyDescent="0.2">
      <c r="A46" s="277" t="s">
        <v>220</v>
      </c>
      <c r="B46" s="287" t="s">
        <v>36</v>
      </c>
      <c r="C46" s="344" t="s">
        <v>42</v>
      </c>
      <c r="D46" s="357" t="s">
        <v>355</v>
      </c>
      <c r="E46" s="436"/>
      <c r="F46" s="328">
        <f>F47</f>
        <v>3960238</v>
      </c>
    </row>
    <row r="47" spans="1:6" ht="31.5" x14ac:dyDescent="0.2">
      <c r="A47" s="439" t="s">
        <v>170</v>
      </c>
      <c r="B47" s="293" t="s">
        <v>36</v>
      </c>
      <c r="C47" s="346" t="s">
        <v>42</v>
      </c>
      <c r="D47" s="358" t="s">
        <v>221</v>
      </c>
      <c r="E47" s="437"/>
      <c r="F47" s="279">
        <f>F48+F49</f>
        <v>3960238</v>
      </c>
    </row>
    <row r="48" spans="1:6" ht="63" x14ac:dyDescent="0.2">
      <c r="A48" s="291" t="s">
        <v>47</v>
      </c>
      <c r="B48" s="293" t="s">
        <v>36</v>
      </c>
      <c r="C48" s="346" t="s">
        <v>42</v>
      </c>
      <c r="D48" s="358" t="s">
        <v>221</v>
      </c>
      <c r="E48" s="346">
        <v>100</v>
      </c>
      <c r="F48" s="279">
        <f>'Ведомственная 2023'!G319</f>
        <v>3677238</v>
      </c>
    </row>
    <row r="49" spans="1:6" ht="31.5" x14ac:dyDescent="0.2">
      <c r="A49" s="291" t="s">
        <v>151</v>
      </c>
      <c r="B49" s="293" t="s">
        <v>36</v>
      </c>
      <c r="C49" s="346" t="s">
        <v>42</v>
      </c>
      <c r="D49" s="358" t="s">
        <v>221</v>
      </c>
      <c r="E49" s="346">
        <v>200</v>
      </c>
      <c r="F49" s="279">
        <f>'Ведомственная 2023'!G320</f>
        <v>283000</v>
      </c>
    </row>
    <row r="50" spans="1:6" ht="31.5" x14ac:dyDescent="0.2">
      <c r="A50" s="296" t="s">
        <v>635</v>
      </c>
      <c r="B50" s="343" t="s">
        <v>36</v>
      </c>
      <c r="C50" s="343" t="s">
        <v>42</v>
      </c>
      <c r="D50" s="350" t="s">
        <v>636</v>
      </c>
      <c r="E50" s="351"/>
      <c r="F50" s="279">
        <f>F51</f>
        <v>563957</v>
      </c>
    </row>
    <row r="51" spans="1:6" ht="31.5" x14ac:dyDescent="0.2">
      <c r="A51" s="296" t="s">
        <v>637</v>
      </c>
      <c r="B51" s="343" t="s">
        <v>36</v>
      </c>
      <c r="C51" s="343" t="s">
        <v>42</v>
      </c>
      <c r="D51" s="350" t="s">
        <v>638</v>
      </c>
      <c r="E51" s="351"/>
      <c r="F51" s="279">
        <f>F52</f>
        <v>563957</v>
      </c>
    </row>
    <row r="52" spans="1:6" ht="31.5" x14ac:dyDescent="0.2">
      <c r="A52" s="291" t="s">
        <v>170</v>
      </c>
      <c r="B52" s="345" t="s">
        <v>36</v>
      </c>
      <c r="C52" s="345" t="s">
        <v>42</v>
      </c>
      <c r="D52" s="352" t="s">
        <v>639</v>
      </c>
      <c r="E52" s="319"/>
      <c r="F52" s="279">
        <f>F53+F54</f>
        <v>563957</v>
      </c>
    </row>
    <row r="53" spans="1:6" ht="63" x14ac:dyDescent="0.2">
      <c r="A53" s="291" t="s">
        <v>47</v>
      </c>
      <c r="B53" s="345" t="s">
        <v>36</v>
      </c>
      <c r="C53" s="345" t="s">
        <v>42</v>
      </c>
      <c r="D53" s="352" t="s">
        <v>639</v>
      </c>
      <c r="E53" s="319">
        <v>100</v>
      </c>
      <c r="F53" s="279">
        <f>'Ведомственная 2023'!G489</f>
        <v>562157</v>
      </c>
    </row>
    <row r="54" spans="1:6" ht="31.5" x14ac:dyDescent="0.2">
      <c r="A54" s="291" t="s">
        <v>151</v>
      </c>
      <c r="B54" s="345" t="s">
        <v>36</v>
      </c>
      <c r="C54" s="345" t="s">
        <v>42</v>
      </c>
      <c r="D54" s="352" t="s">
        <v>639</v>
      </c>
      <c r="E54" s="319">
        <v>200</v>
      </c>
      <c r="F54" s="279">
        <f>'Ведомственная 2023'!G490</f>
        <v>1800</v>
      </c>
    </row>
    <row r="55" spans="1:6" ht="15.75" x14ac:dyDescent="0.2">
      <c r="A55" s="291"/>
      <c r="B55" s="293"/>
      <c r="C55" s="346"/>
      <c r="D55" s="358"/>
      <c r="E55" s="346"/>
      <c r="F55" s="279"/>
    </row>
    <row r="56" spans="1:6" ht="15.75" x14ac:dyDescent="0.2">
      <c r="A56" s="296" t="s">
        <v>162</v>
      </c>
      <c r="B56" s="287" t="s">
        <v>36</v>
      </c>
      <c r="C56" s="344" t="s">
        <v>252</v>
      </c>
      <c r="D56" s="436"/>
      <c r="E56" s="436"/>
      <c r="F56" s="328">
        <f>F57</f>
        <v>400000</v>
      </c>
    </row>
    <row r="57" spans="1:6" ht="15.75" x14ac:dyDescent="0.2">
      <c r="A57" s="357" t="s">
        <v>308</v>
      </c>
      <c r="B57" s="287" t="s">
        <v>36</v>
      </c>
      <c r="C57" s="344" t="s">
        <v>252</v>
      </c>
      <c r="D57" s="357" t="s">
        <v>356</v>
      </c>
      <c r="E57" s="436"/>
      <c r="F57" s="328">
        <f>F58</f>
        <v>400000</v>
      </c>
    </row>
    <row r="58" spans="1:6" ht="31.5" x14ac:dyDescent="0.2">
      <c r="A58" s="434" t="s">
        <v>5</v>
      </c>
      <c r="B58" s="287" t="s">
        <v>36</v>
      </c>
      <c r="C58" s="344" t="s">
        <v>252</v>
      </c>
      <c r="D58" s="357" t="s">
        <v>357</v>
      </c>
      <c r="E58" s="437"/>
      <c r="F58" s="328">
        <f>F59</f>
        <v>400000</v>
      </c>
    </row>
    <row r="59" spans="1:6" ht="31.5" x14ac:dyDescent="0.2">
      <c r="A59" s="439" t="s">
        <v>5</v>
      </c>
      <c r="B59" s="293" t="s">
        <v>36</v>
      </c>
      <c r="C59" s="346" t="s">
        <v>252</v>
      </c>
      <c r="D59" s="358" t="s">
        <v>173</v>
      </c>
      <c r="E59" s="437"/>
      <c r="F59" s="279">
        <f>F60</f>
        <v>400000</v>
      </c>
    </row>
    <row r="60" spans="1:6" ht="15.75" x14ac:dyDescent="0.2">
      <c r="A60" s="291" t="s">
        <v>255</v>
      </c>
      <c r="B60" s="293" t="s">
        <v>36</v>
      </c>
      <c r="C60" s="346" t="s">
        <v>252</v>
      </c>
      <c r="D60" s="358" t="s">
        <v>173</v>
      </c>
      <c r="E60" s="346">
        <v>800</v>
      </c>
      <c r="F60" s="279">
        <f>'Ведомственная 2023'!G47</f>
        <v>400000</v>
      </c>
    </row>
    <row r="61" spans="1:6" ht="15.75" x14ac:dyDescent="0.2">
      <c r="A61" s="296" t="s">
        <v>13</v>
      </c>
      <c r="B61" s="287" t="s">
        <v>36</v>
      </c>
      <c r="C61" s="344" t="s">
        <v>156</v>
      </c>
      <c r="D61" s="436" t="s">
        <v>307</v>
      </c>
      <c r="E61" s="436"/>
      <c r="F61" s="328">
        <f>F62+F92+F105+F87+F110+F80+F100+F123</f>
        <v>31963997.969999999</v>
      </c>
    </row>
    <row r="62" spans="1:6" ht="43.15" customHeight="1" x14ac:dyDescent="0.2">
      <c r="A62" s="357" t="s">
        <v>562</v>
      </c>
      <c r="B62" s="287" t="s">
        <v>36</v>
      </c>
      <c r="C62" s="287" t="s">
        <v>156</v>
      </c>
      <c r="D62" s="435" t="s">
        <v>358</v>
      </c>
      <c r="E62" s="436"/>
      <c r="F62" s="328">
        <f>F63+F67</f>
        <v>1426072</v>
      </c>
    </row>
    <row r="63" spans="1:6" ht="63" x14ac:dyDescent="0.2">
      <c r="A63" s="357" t="s">
        <v>563</v>
      </c>
      <c r="B63" s="287" t="s">
        <v>36</v>
      </c>
      <c r="C63" s="287" t="s">
        <v>156</v>
      </c>
      <c r="D63" s="435" t="s">
        <v>375</v>
      </c>
      <c r="E63" s="436"/>
      <c r="F63" s="328">
        <f>F64</f>
        <v>33000</v>
      </c>
    </row>
    <row r="64" spans="1:6" ht="47.25" x14ac:dyDescent="0.2">
      <c r="A64" s="296" t="s">
        <v>177</v>
      </c>
      <c r="B64" s="287" t="s">
        <v>36</v>
      </c>
      <c r="C64" s="287" t="s">
        <v>156</v>
      </c>
      <c r="D64" s="353" t="s">
        <v>395</v>
      </c>
      <c r="E64" s="436"/>
      <c r="F64" s="328">
        <f>F65</f>
        <v>33000</v>
      </c>
    </row>
    <row r="65" spans="1:6" ht="15.75" x14ac:dyDescent="0.2">
      <c r="A65" s="294" t="s">
        <v>178</v>
      </c>
      <c r="B65" s="293" t="s">
        <v>36</v>
      </c>
      <c r="C65" s="293" t="s">
        <v>156</v>
      </c>
      <c r="D65" s="358" t="s">
        <v>258</v>
      </c>
      <c r="E65" s="346"/>
      <c r="F65" s="279">
        <f>F66</f>
        <v>33000</v>
      </c>
    </row>
    <row r="66" spans="1:6" ht="31.5" x14ac:dyDescent="0.2">
      <c r="A66" s="291" t="s">
        <v>151</v>
      </c>
      <c r="B66" s="293" t="s">
        <v>36</v>
      </c>
      <c r="C66" s="293" t="s">
        <v>156</v>
      </c>
      <c r="D66" s="358" t="s">
        <v>258</v>
      </c>
      <c r="E66" s="346" t="s">
        <v>161</v>
      </c>
      <c r="F66" s="279">
        <f>'Ведомственная 2023'!G53</f>
        <v>33000</v>
      </c>
    </row>
    <row r="67" spans="1:6" ht="78.75" x14ac:dyDescent="0.2">
      <c r="A67" s="357" t="s">
        <v>564</v>
      </c>
      <c r="B67" s="287" t="s">
        <v>36</v>
      </c>
      <c r="C67" s="344" t="s">
        <v>156</v>
      </c>
      <c r="D67" s="456" t="s">
        <v>374</v>
      </c>
      <c r="E67" s="436"/>
      <c r="F67" s="328">
        <f>F71+F74+F68</f>
        <v>1393072</v>
      </c>
    </row>
    <row r="68" spans="1:6" ht="78.75" x14ac:dyDescent="0.2">
      <c r="A68" s="296" t="s">
        <v>846</v>
      </c>
      <c r="B68" s="287" t="s">
        <v>36</v>
      </c>
      <c r="C68" s="287" t="s">
        <v>156</v>
      </c>
      <c r="D68" s="357" t="s">
        <v>663</v>
      </c>
      <c r="E68" s="354"/>
      <c r="F68" s="328">
        <f>F69</f>
        <v>5000</v>
      </c>
    </row>
    <row r="69" spans="1:6" ht="15.75" x14ac:dyDescent="0.2">
      <c r="A69" s="294" t="s">
        <v>178</v>
      </c>
      <c r="B69" s="293" t="s">
        <v>36</v>
      </c>
      <c r="C69" s="293" t="s">
        <v>156</v>
      </c>
      <c r="D69" s="358" t="s">
        <v>664</v>
      </c>
      <c r="E69" s="295"/>
      <c r="F69" s="279">
        <f>F70</f>
        <v>5000</v>
      </c>
    </row>
    <row r="70" spans="1:6" ht="31.5" x14ac:dyDescent="0.2">
      <c r="A70" s="291" t="s">
        <v>151</v>
      </c>
      <c r="B70" s="293" t="s">
        <v>36</v>
      </c>
      <c r="C70" s="293" t="s">
        <v>156</v>
      </c>
      <c r="D70" s="358" t="s">
        <v>664</v>
      </c>
      <c r="E70" s="356">
        <v>200</v>
      </c>
      <c r="F70" s="279">
        <f>'Ведомственная 2023'!G63</f>
        <v>5000</v>
      </c>
    </row>
    <row r="71" spans="1:6" ht="47.25" x14ac:dyDescent="0.2">
      <c r="A71" s="277" t="s">
        <v>181</v>
      </c>
      <c r="B71" s="287" t="s">
        <v>36</v>
      </c>
      <c r="C71" s="287" t="s">
        <v>156</v>
      </c>
      <c r="D71" s="357" t="s">
        <v>396</v>
      </c>
      <c r="E71" s="354"/>
      <c r="F71" s="328">
        <f>F72</f>
        <v>115000</v>
      </c>
    </row>
    <row r="72" spans="1:6" ht="15.75" x14ac:dyDescent="0.2">
      <c r="A72" s="294" t="s">
        <v>178</v>
      </c>
      <c r="B72" s="293" t="s">
        <v>36</v>
      </c>
      <c r="C72" s="293" t="s">
        <v>156</v>
      </c>
      <c r="D72" s="358" t="s">
        <v>182</v>
      </c>
      <c r="E72" s="295"/>
      <c r="F72" s="279">
        <f>F73</f>
        <v>115000</v>
      </c>
    </row>
    <row r="73" spans="1:6" ht="31.5" x14ac:dyDescent="0.2">
      <c r="A73" s="291" t="s">
        <v>151</v>
      </c>
      <c r="B73" s="293" t="s">
        <v>36</v>
      </c>
      <c r="C73" s="293" t="s">
        <v>156</v>
      </c>
      <c r="D73" s="358" t="s">
        <v>182</v>
      </c>
      <c r="E73" s="295">
        <v>200</v>
      </c>
      <c r="F73" s="279">
        <f>'Ведомственная 2023'!G66</f>
        <v>115000</v>
      </c>
    </row>
    <row r="74" spans="1:6" ht="63" x14ac:dyDescent="0.2">
      <c r="A74" s="277" t="s">
        <v>179</v>
      </c>
      <c r="B74" s="287" t="s">
        <v>36</v>
      </c>
      <c r="C74" s="287" t="s">
        <v>156</v>
      </c>
      <c r="D74" s="357" t="s">
        <v>397</v>
      </c>
      <c r="E74" s="436"/>
      <c r="F74" s="328">
        <f>F75+F78</f>
        <v>1273072</v>
      </c>
    </row>
    <row r="75" spans="1:6" ht="47.25" x14ac:dyDescent="0.2">
      <c r="A75" s="291" t="s">
        <v>0</v>
      </c>
      <c r="B75" s="293" t="s">
        <v>36</v>
      </c>
      <c r="C75" s="293" t="s">
        <v>156</v>
      </c>
      <c r="D75" s="358" t="s">
        <v>180</v>
      </c>
      <c r="E75" s="437"/>
      <c r="F75" s="279">
        <f>F76+F77</f>
        <v>1004100</v>
      </c>
    </row>
    <row r="76" spans="1:6" ht="63" x14ac:dyDescent="0.2">
      <c r="A76" s="291" t="s">
        <v>47</v>
      </c>
      <c r="B76" s="293" t="s">
        <v>36</v>
      </c>
      <c r="C76" s="293" t="s">
        <v>156</v>
      </c>
      <c r="D76" s="358" t="s">
        <v>180</v>
      </c>
      <c r="E76" s="346">
        <v>100</v>
      </c>
      <c r="F76" s="279">
        <f>'Ведомственная 2023'!G57</f>
        <v>994100</v>
      </c>
    </row>
    <row r="77" spans="1:6" ht="31.5" x14ac:dyDescent="0.2">
      <c r="A77" s="291" t="s">
        <v>151</v>
      </c>
      <c r="B77" s="293" t="s">
        <v>36</v>
      </c>
      <c r="C77" s="293" t="s">
        <v>156</v>
      </c>
      <c r="D77" s="358" t="s">
        <v>180</v>
      </c>
      <c r="E77" s="346" t="s">
        <v>161</v>
      </c>
      <c r="F77" s="279">
        <f>'Ведомственная 2023'!G58</f>
        <v>10000</v>
      </c>
    </row>
    <row r="78" spans="1:6" ht="31.5" x14ac:dyDescent="0.2">
      <c r="A78" s="277" t="s">
        <v>170</v>
      </c>
      <c r="B78" s="287" t="s">
        <v>36</v>
      </c>
      <c r="C78" s="287" t="s">
        <v>156</v>
      </c>
      <c r="D78" s="298" t="s">
        <v>845</v>
      </c>
      <c r="E78" s="295"/>
      <c r="F78" s="279">
        <f>F79</f>
        <v>268972</v>
      </c>
    </row>
    <row r="79" spans="1:6" ht="63" x14ac:dyDescent="0.2">
      <c r="A79" s="360" t="s">
        <v>47</v>
      </c>
      <c r="B79" s="293" t="s">
        <v>36</v>
      </c>
      <c r="C79" s="293" t="s">
        <v>156</v>
      </c>
      <c r="D79" s="294" t="s">
        <v>845</v>
      </c>
      <c r="E79" s="295">
        <v>100</v>
      </c>
      <c r="F79" s="279">
        <f>'Ведомственная 2023'!G60</f>
        <v>268972</v>
      </c>
    </row>
    <row r="80" spans="1:6" ht="47.25" x14ac:dyDescent="0.2">
      <c r="A80" s="296" t="s">
        <v>565</v>
      </c>
      <c r="B80" s="287" t="s">
        <v>36</v>
      </c>
      <c r="C80" s="287" t="s">
        <v>156</v>
      </c>
      <c r="D80" s="375" t="s">
        <v>359</v>
      </c>
      <c r="E80" s="299"/>
      <c r="F80" s="328">
        <f>F81</f>
        <v>386350</v>
      </c>
    </row>
    <row r="81" spans="1:6" ht="78.75" x14ac:dyDescent="0.2">
      <c r="A81" s="296" t="s">
        <v>566</v>
      </c>
      <c r="B81" s="287" t="s">
        <v>36</v>
      </c>
      <c r="C81" s="287" t="s">
        <v>156</v>
      </c>
      <c r="D81" s="298" t="s">
        <v>394</v>
      </c>
      <c r="E81" s="299"/>
      <c r="F81" s="328">
        <f>F82</f>
        <v>386350</v>
      </c>
    </row>
    <row r="82" spans="1:6" ht="53.45" customHeight="1" x14ac:dyDescent="0.2">
      <c r="A82" s="296" t="s">
        <v>118</v>
      </c>
      <c r="B82" s="287" t="s">
        <v>36</v>
      </c>
      <c r="C82" s="287" t="s">
        <v>156</v>
      </c>
      <c r="D82" s="298" t="s">
        <v>398</v>
      </c>
      <c r="E82" s="299"/>
      <c r="F82" s="328">
        <f>F83+F85</f>
        <v>386350</v>
      </c>
    </row>
    <row r="83" spans="1:6" ht="15.75" x14ac:dyDescent="0.2">
      <c r="A83" s="296" t="s">
        <v>300</v>
      </c>
      <c r="B83" s="287" t="s">
        <v>36</v>
      </c>
      <c r="C83" s="287" t="s">
        <v>156</v>
      </c>
      <c r="D83" s="298" t="s">
        <v>301</v>
      </c>
      <c r="E83" s="299"/>
      <c r="F83" s="328">
        <f>F84</f>
        <v>10000</v>
      </c>
    </row>
    <row r="84" spans="1:6" ht="31.5" x14ac:dyDescent="0.2">
      <c r="A84" s="291" t="s">
        <v>151</v>
      </c>
      <c r="B84" s="293" t="s">
        <v>36</v>
      </c>
      <c r="C84" s="293" t="s">
        <v>156</v>
      </c>
      <c r="D84" s="294" t="s">
        <v>301</v>
      </c>
      <c r="E84" s="295">
        <v>200</v>
      </c>
      <c r="F84" s="279">
        <f>'Ведомственная 2023'!G71</f>
        <v>10000</v>
      </c>
    </row>
    <row r="85" spans="1:6" ht="15.75" x14ac:dyDescent="0.2">
      <c r="A85" s="296" t="s">
        <v>119</v>
      </c>
      <c r="B85" s="287" t="s">
        <v>36</v>
      </c>
      <c r="C85" s="287" t="s">
        <v>156</v>
      </c>
      <c r="D85" s="298" t="s">
        <v>120</v>
      </c>
      <c r="E85" s="299"/>
      <c r="F85" s="328">
        <f>F86</f>
        <v>376350</v>
      </c>
    </row>
    <row r="86" spans="1:6" ht="34.9" customHeight="1" x14ac:dyDescent="0.2">
      <c r="A86" s="291" t="s">
        <v>151</v>
      </c>
      <c r="B86" s="293" t="s">
        <v>36</v>
      </c>
      <c r="C86" s="293" t="s">
        <v>156</v>
      </c>
      <c r="D86" s="294" t="s">
        <v>120</v>
      </c>
      <c r="E86" s="295">
        <v>200</v>
      </c>
      <c r="F86" s="279">
        <f>'Ведомственная 2023'!G73</f>
        <v>376350</v>
      </c>
    </row>
    <row r="87" spans="1:6" ht="47.25" x14ac:dyDescent="0.2">
      <c r="A87" s="296" t="s">
        <v>567</v>
      </c>
      <c r="B87" s="287" t="s">
        <v>36</v>
      </c>
      <c r="C87" s="344" t="s">
        <v>156</v>
      </c>
      <c r="D87" s="435" t="s">
        <v>360</v>
      </c>
      <c r="E87" s="354"/>
      <c r="F87" s="328">
        <f>F88</f>
        <v>25000</v>
      </c>
    </row>
    <row r="88" spans="1:6" ht="63" x14ac:dyDescent="0.2">
      <c r="A88" s="296" t="s">
        <v>568</v>
      </c>
      <c r="B88" s="287" t="s">
        <v>36</v>
      </c>
      <c r="C88" s="344" t="s">
        <v>156</v>
      </c>
      <c r="D88" s="357" t="s">
        <v>393</v>
      </c>
      <c r="E88" s="354"/>
      <c r="F88" s="328">
        <f>F89</f>
        <v>25000</v>
      </c>
    </row>
    <row r="89" spans="1:6" ht="63" x14ac:dyDescent="0.2">
      <c r="A89" s="298" t="s">
        <v>27</v>
      </c>
      <c r="B89" s="287" t="s">
        <v>36</v>
      </c>
      <c r="C89" s="344" t="s">
        <v>156</v>
      </c>
      <c r="D89" s="357" t="s">
        <v>399</v>
      </c>
      <c r="E89" s="354"/>
      <c r="F89" s="328">
        <f>F90</f>
        <v>25000</v>
      </c>
    </row>
    <row r="90" spans="1:6" ht="19.5" customHeight="1" x14ac:dyDescent="0.2">
      <c r="A90" s="296" t="s">
        <v>183</v>
      </c>
      <c r="B90" s="287" t="s">
        <v>36</v>
      </c>
      <c r="C90" s="344" t="s">
        <v>156</v>
      </c>
      <c r="D90" s="357" t="s">
        <v>184</v>
      </c>
      <c r="E90" s="354"/>
      <c r="F90" s="328">
        <f>F91</f>
        <v>25000</v>
      </c>
    </row>
    <row r="91" spans="1:6" ht="31.5" x14ac:dyDescent="0.2">
      <c r="A91" s="291" t="s">
        <v>151</v>
      </c>
      <c r="B91" s="293" t="s">
        <v>36</v>
      </c>
      <c r="C91" s="346" t="s">
        <v>156</v>
      </c>
      <c r="D91" s="358" t="s">
        <v>184</v>
      </c>
      <c r="E91" s="356">
        <v>200</v>
      </c>
      <c r="F91" s="279">
        <f>'Ведомственная 2023'!G78</f>
        <v>25000</v>
      </c>
    </row>
    <row r="92" spans="1:6" ht="47.25" x14ac:dyDescent="0.2">
      <c r="A92" s="357" t="s">
        <v>569</v>
      </c>
      <c r="B92" s="287" t="s">
        <v>36</v>
      </c>
      <c r="C92" s="344" t="s">
        <v>156</v>
      </c>
      <c r="D92" s="435" t="s">
        <v>361</v>
      </c>
      <c r="E92" s="436"/>
      <c r="F92" s="328">
        <f>F93</f>
        <v>364260</v>
      </c>
    </row>
    <row r="93" spans="1:6" ht="82.9" customHeight="1" x14ac:dyDescent="0.2">
      <c r="A93" s="357" t="s">
        <v>570</v>
      </c>
      <c r="B93" s="287" t="s">
        <v>36</v>
      </c>
      <c r="C93" s="344" t="s">
        <v>156</v>
      </c>
      <c r="D93" s="435" t="s">
        <v>392</v>
      </c>
      <c r="E93" s="436"/>
      <c r="F93" s="328">
        <f>F94</f>
        <v>364260</v>
      </c>
    </row>
    <row r="94" spans="1:6" ht="47.25" x14ac:dyDescent="0.2">
      <c r="A94" s="277" t="s">
        <v>185</v>
      </c>
      <c r="B94" s="287" t="s">
        <v>36</v>
      </c>
      <c r="C94" s="344" t="s">
        <v>156</v>
      </c>
      <c r="D94" s="298" t="s">
        <v>400</v>
      </c>
      <c r="E94" s="436"/>
      <c r="F94" s="328">
        <f>F95+F98</f>
        <v>364260</v>
      </c>
    </row>
    <row r="95" spans="1:6" ht="31.5" x14ac:dyDescent="0.2">
      <c r="A95" s="439" t="s">
        <v>1</v>
      </c>
      <c r="B95" s="293" t="s">
        <v>36</v>
      </c>
      <c r="C95" s="346" t="s">
        <v>156</v>
      </c>
      <c r="D95" s="358" t="s">
        <v>186</v>
      </c>
      <c r="E95" s="437"/>
      <c r="F95" s="328">
        <f>F96+F97</f>
        <v>303559</v>
      </c>
    </row>
    <row r="96" spans="1:6" ht="63" x14ac:dyDescent="0.2">
      <c r="A96" s="291" t="s">
        <v>47</v>
      </c>
      <c r="B96" s="293" t="s">
        <v>36</v>
      </c>
      <c r="C96" s="346" t="s">
        <v>156</v>
      </c>
      <c r="D96" s="358" t="s">
        <v>186</v>
      </c>
      <c r="E96" s="346">
        <v>100</v>
      </c>
      <c r="F96" s="279">
        <f>'Ведомственная 2023'!G83</f>
        <v>284079</v>
      </c>
    </row>
    <row r="97" spans="1:6" ht="31.5" x14ac:dyDescent="0.2">
      <c r="A97" s="291" t="s">
        <v>151</v>
      </c>
      <c r="B97" s="293" t="s">
        <v>36</v>
      </c>
      <c r="C97" s="346" t="s">
        <v>156</v>
      </c>
      <c r="D97" s="358" t="s">
        <v>186</v>
      </c>
      <c r="E97" s="346">
        <v>200</v>
      </c>
      <c r="F97" s="279">
        <f>'Ведомственная 2023'!G84</f>
        <v>19480</v>
      </c>
    </row>
    <row r="98" spans="1:6" ht="31.5" x14ac:dyDescent="0.2">
      <c r="A98" s="307" t="s">
        <v>170</v>
      </c>
      <c r="B98" s="293" t="s">
        <v>36</v>
      </c>
      <c r="C98" s="346" t="s">
        <v>156</v>
      </c>
      <c r="D98" s="298" t="s">
        <v>844</v>
      </c>
      <c r="E98" s="344"/>
      <c r="F98" s="279">
        <f>F99</f>
        <v>60701</v>
      </c>
    </row>
    <row r="99" spans="1:6" ht="63" x14ac:dyDescent="0.2">
      <c r="A99" s="291" t="s">
        <v>47</v>
      </c>
      <c r="B99" s="293" t="s">
        <v>36</v>
      </c>
      <c r="C99" s="346" t="s">
        <v>156</v>
      </c>
      <c r="D99" s="294" t="s">
        <v>844</v>
      </c>
      <c r="E99" s="346" t="s">
        <v>160</v>
      </c>
      <c r="F99" s="279">
        <f>'Ведомственная 2023'!G86</f>
        <v>60701</v>
      </c>
    </row>
    <row r="100" spans="1:6" ht="63" x14ac:dyDescent="0.2">
      <c r="A100" s="296" t="s">
        <v>650</v>
      </c>
      <c r="B100" s="287" t="s">
        <v>36</v>
      </c>
      <c r="C100" s="344" t="s">
        <v>156</v>
      </c>
      <c r="D100" s="357" t="s">
        <v>651</v>
      </c>
      <c r="E100" s="354"/>
      <c r="F100" s="328">
        <f>F101</f>
        <v>30000</v>
      </c>
    </row>
    <row r="101" spans="1:6" ht="94.5" x14ac:dyDescent="0.2">
      <c r="A101" s="296" t="s">
        <v>658</v>
      </c>
      <c r="B101" s="287" t="s">
        <v>36</v>
      </c>
      <c r="C101" s="344" t="s">
        <v>156</v>
      </c>
      <c r="D101" s="357" t="s">
        <v>653</v>
      </c>
      <c r="E101" s="354"/>
      <c r="F101" s="328">
        <f>F102</f>
        <v>30000</v>
      </c>
    </row>
    <row r="102" spans="1:6" ht="63" x14ac:dyDescent="0.2">
      <c r="A102" s="296" t="s">
        <v>654</v>
      </c>
      <c r="B102" s="287" t="s">
        <v>36</v>
      </c>
      <c r="C102" s="344" t="s">
        <v>156</v>
      </c>
      <c r="D102" s="357" t="s">
        <v>655</v>
      </c>
      <c r="E102" s="354"/>
      <c r="F102" s="328">
        <f>F103</f>
        <v>30000</v>
      </c>
    </row>
    <row r="103" spans="1:6" ht="31.5" x14ac:dyDescent="0.2">
      <c r="A103" s="291" t="s">
        <v>656</v>
      </c>
      <c r="B103" s="293" t="s">
        <v>36</v>
      </c>
      <c r="C103" s="346" t="s">
        <v>156</v>
      </c>
      <c r="D103" s="358" t="s">
        <v>657</v>
      </c>
      <c r="E103" s="356"/>
      <c r="F103" s="279">
        <f>F104</f>
        <v>30000</v>
      </c>
    </row>
    <row r="104" spans="1:6" ht="15.75" x14ac:dyDescent="0.2">
      <c r="A104" s="291" t="s">
        <v>275</v>
      </c>
      <c r="B104" s="293" t="s">
        <v>36</v>
      </c>
      <c r="C104" s="346" t="s">
        <v>156</v>
      </c>
      <c r="D104" s="358" t="s">
        <v>657</v>
      </c>
      <c r="E104" s="356">
        <v>300</v>
      </c>
      <c r="F104" s="279">
        <f>'Ведомственная 2023'!G91</f>
        <v>30000</v>
      </c>
    </row>
    <row r="105" spans="1:6" ht="31.5" x14ac:dyDescent="0.2">
      <c r="A105" s="296" t="s">
        <v>54</v>
      </c>
      <c r="B105" s="287" t="s">
        <v>36</v>
      </c>
      <c r="C105" s="344" t="s">
        <v>156</v>
      </c>
      <c r="D105" s="357" t="s">
        <v>362</v>
      </c>
      <c r="E105" s="455"/>
      <c r="F105" s="328">
        <f>F106</f>
        <v>5617186.9699999997</v>
      </c>
    </row>
    <row r="106" spans="1:6" ht="31.5" x14ac:dyDescent="0.2">
      <c r="A106" s="296" t="s">
        <v>465</v>
      </c>
      <c r="B106" s="287" t="s">
        <v>36</v>
      </c>
      <c r="C106" s="344" t="s">
        <v>156</v>
      </c>
      <c r="D106" s="357" t="s">
        <v>391</v>
      </c>
      <c r="E106" s="455"/>
      <c r="F106" s="328">
        <f>F107</f>
        <v>5617186.9699999997</v>
      </c>
    </row>
    <row r="107" spans="1:6" ht="31.5" x14ac:dyDescent="0.2">
      <c r="A107" s="291" t="s">
        <v>434</v>
      </c>
      <c r="B107" s="293" t="s">
        <v>36</v>
      </c>
      <c r="C107" s="346" t="s">
        <v>156</v>
      </c>
      <c r="D107" s="358" t="s">
        <v>187</v>
      </c>
      <c r="E107" s="454"/>
      <c r="F107" s="279">
        <f>F108+F109</f>
        <v>5617186.9699999997</v>
      </c>
    </row>
    <row r="108" spans="1:6" ht="15.75" x14ac:dyDescent="0.2">
      <c r="A108" s="291" t="s">
        <v>255</v>
      </c>
      <c r="B108" s="293" t="s">
        <v>36</v>
      </c>
      <c r="C108" s="346" t="s">
        <v>156</v>
      </c>
      <c r="D108" s="358" t="s">
        <v>187</v>
      </c>
      <c r="E108" s="346" t="s">
        <v>154</v>
      </c>
      <c r="F108" s="279">
        <f>'Ведомственная 2023'!G95</f>
        <v>5543899.9699999997</v>
      </c>
    </row>
    <row r="109" spans="1:6" ht="31.5" x14ac:dyDescent="0.2">
      <c r="A109" s="291" t="s">
        <v>151</v>
      </c>
      <c r="B109" s="293" t="s">
        <v>36</v>
      </c>
      <c r="C109" s="346" t="s">
        <v>156</v>
      </c>
      <c r="D109" s="358" t="s">
        <v>187</v>
      </c>
      <c r="E109" s="346" t="s">
        <v>161</v>
      </c>
      <c r="F109" s="279">
        <f>'Ведомственная 2023'!G96</f>
        <v>73287</v>
      </c>
    </row>
    <row r="110" spans="1:6" ht="31.5" x14ac:dyDescent="0.2">
      <c r="A110" s="296" t="s">
        <v>31</v>
      </c>
      <c r="B110" s="287" t="s">
        <v>36</v>
      </c>
      <c r="C110" s="344" t="s">
        <v>156</v>
      </c>
      <c r="D110" s="435" t="s">
        <v>351</v>
      </c>
      <c r="E110" s="319"/>
      <c r="F110" s="328">
        <f>F111</f>
        <v>14126116</v>
      </c>
    </row>
    <row r="111" spans="1:6" ht="31.5" x14ac:dyDescent="0.2">
      <c r="A111" s="296" t="s">
        <v>4</v>
      </c>
      <c r="B111" s="287" t="s">
        <v>36</v>
      </c>
      <c r="C111" s="344" t="s">
        <v>156</v>
      </c>
      <c r="D111" s="435" t="s">
        <v>352</v>
      </c>
      <c r="E111" s="319"/>
      <c r="F111" s="328">
        <f>F112+F115+F119+F121</f>
        <v>14126116</v>
      </c>
    </row>
    <row r="112" spans="1:6" ht="52.9" customHeight="1" x14ac:dyDescent="0.2">
      <c r="A112" s="434" t="s">
        <v>843</v>
      </c>
      <c r="B112" s="287" t="s">
        <v>36</v>
      </c>
      <c r="C112" s="344" t="s">
        <v>156</v>
      </c>
      <c r="D112" s="357" t="s">
        <v>216</v>
      </c>
      <c r="E112" s="437"/>
      <c r="F112" s="328">
        <f>F113+F114</f>
        <v>1366000</v>
      </c>
    </row>
    <row r="113" spans="1:6" ht="63" x14ac:dyDescent="0.2">
      <c r="A113" s="291" t="s">
        <v>47</v>
      </c>
      <c r="B113" s="293" t="s">
        <v>36</v>
      </c>
      <c r="C113" s="346" t="s">
        <v>156</v>
      </c>
      <c r="D113" s="358" t="s">
        <v>216</v>
      </c>
      <c r="E113" s="346">
        <v>100</v>
      </c>
      <c r="F113" s="279">
        <f>'Ведомственная 2023'!G100</f>
        <v>1015000</v>
      </c>
    </row>
    <row r="114" spans="1:6" ht="31.5" x14ac:dyDescent="0.2">
      <c r="A114" s="291" t="s">
        <v>151</v>
      </c>
      <c r="B114" s="293" t="s">
        <v>36</v>
      </c>
      <c r="C114" s="346" t="s">
        <v>156</v>
      </c>
      <c r="D114" s="358" t="s">
        <v>216</v>
      </c>
      <c r="E114" s="346">
        <v>200</v>
      </c>
      <c r="F114" s="279">
        <f>'Ведомственная 2023'!G101</f>
        <v>351000</v>
      </c>
    </row>
    <row r="115" spans="1:6" ht="31.5" x14ac:dyDescent="0.2">
      <c r="A115" s="296" t="s">
        <v>157</v>
      </c>
      <c r="B115" s="287" t="s">
        <v>36</v>
      </c>
      <c r="C115" s="344" t="s">
        <v>156</v>
      </c>
      <c r="D115" s="357" t="s">
        <v>188</v>
      </c>
      <c r="E115" s="436"/>
      <c r="F115" s="279">
        <f>F116+F117+F118</f>
        <v>12281046</v>
      </c>
    </row>
    <row r="116" spans="1:6" ht="63" x14ac:dyDescent="0.2">
      <c r="A116" s="291" t="s">
        <v>47</v>
      </c>
      <c r="B116" s="293" t="s">
        <v>36</v>
      </c>
      <c r="C116" s="346" t="s">
        <v>156</v>
      </c>
      <c r="D116" s="358" t="s">
        <v>188</v>
      </c>
      <c r="E116" s="346" t="s">
        <v>160</v>
      </c>
      <c r="F116" s="279">
        <f>'Ведомственная 2023'!G103</f>
        <v>8380375</v>
      </c>
    </row>
    <row r="117" spans="1:6" ht="31.5" x14ac:dyDescent="0.2">
      <c r="A117" s="291" t="s">
        <v>151</v>
      </c>
      <c r="B117" s="293" t="s">
        <v>36</v>
      </c>
      <c r="C117" s="346" t="s">
        <v>156</v>
      </c>
      <c r="D117" s="358" t="s">
        <v>188</v>
      </c>
      <c r="E117" s="346" t="s">
        <v>161</v>
      </c>
      <c r="F117" s="279">
        <f>'Ведомственная 2023'!G104</f>
        <v>3853579</v>
      </c>
    </row>
    <row r="118" spans="1:6" ht="15.75" x14ac:dyDescent="0.2">
      <c r="A118" s="291" t="s">
        <v>255</v>
      </c>
      <c r="B118" s="293" t="s">
        <v>36</v>
      </c>
      <c r="C118" s="346" t="s">
        <v>156</v>
      </c>
      <c r="D118" s="358" t="s">
        <v>188</v>
      </c>
      <c r="E118" s="346" t="s">
        <v>154</v>
      </c>
      <c r="F118" s="279">
        <f>'Ведомственная 2023'!G105</f>
        <v>47092</v>
      </c>
    </row>
    <row r="119" spans="1:6" ht="31.5" x14ac:dyDescent="0.2">
      <c r="A119" s="357" t="s">
        <v>53</v>
      </c>
      <c r="B119" s="287" t="s">
        <v>36</v>
      </c>
      <c r="C119" s="344" t="s">
        <v>156</v>
      </c>
      <c r="D119" s="357" t="s">
        <v>189</v>
      </c>
      <c r="E119" s="287"/>
      <c r="F119" s="328">
        <f>F120</f>
        <v>170000</v>
      </c>
    </row>
    <row r="120" spans="1:6" ht="31.5" x14ac:dyDescent="0.2">
      <c r="A120" s="291" t="s">
        <v>151</v>
      </c>
      <c r="B120" s="293" t="s">
        <v>36</v>
      </c>
      <c r="C120" s="346" t="s">
        <v>156</v>
      </c>
      <c r="D120" s="358" t="s">
        <v>189</v>
      </c>
      <c r="E120" s="356">
        <v>200</v>
      </c>
      <c r="F120" s="279">
        <f>'Ведомственная 2023'!G107+'Ведомственная 2023'!G495</f>
        <v>170000</v>
      </c>
    </row>
    <row r="121" spans="1:6" ht="47.25" x14ac:dyDescent="0.2">
      <c r="A121" s="359" t="s">
        <v>842</v>
      </c>
      <c r="B121" s="287" t="s">
        <v>36</v>
      </c>
      <c r="C121" s="287" t="s">
        <v>156</v>
      </c>
      <c r="D121" s="298" t="s">
        <v>841</v>
      </c>
      <c r="E121" s="351"/>
      <c r="F121" s="328">
        <f>F122</f>
        <v>309070</v>
      </c>
    </row>
    <row r="122" spans="1:6" ht="15.75" x14ac:dyDescent="0.2">
      <c r="A122" s="445" t="s">
        <v>274</v>
      </c>
      <c r="B122" s="293" t="s">
        <v>36</v>
      </c>
      <c r="C122" s="293" t="s">
        <v>156</v>
      </c>
      <c r="D122" s="294" t="s">
        <v>841</v>
      </c>
      <c r="E122" s="319">
        <v>500</v>
      </c>
      <c r="F122" s="279">
        <f>'Ведомственная 2023'!G109</f>
        <v>309070</v>
      </c>
    </row>
    <row r="123" spans="1:6" ht="39" customHeight="1" x14ac:dyDescent="0.2">
      <c r="A123" s="298" t="s">
        <v>665</v>
      </c>
      <c r="B123" s="287" t="s">
        <v>36</v>
      </c>
      <c r="C123" s="287" t="s">
        <v>156</v>
      </c>
      <c r="D123" s="298" t="s">
        <v>668</v>
      </c>
      <c r="E123" s="351"/>
      <c r="F123" s="328">
        <f>F124</f>
        <v>9989013</v>
      </c>
    </row>
    <row r="124" spans="1:6" ht="52.9" customHeight="1" x14ac:dyDescent="0.2">
      <c r="A124" s="298" t="s">
        <v>666</v>
      </c>
      <c r="B124" s="287" t="s">
        <v>36</v>
      </c>
      <c r="C124" s="287" t="s">
        <v>156</v>
      </c>
      <c r="D124" s="298" t="s">
        <v>669</v>
      </c>
      <c r="E124" s="351"/>
      <c r="F124" s="328">
        <f>F125</f>
        <v>9989013</v>
      </c>
    </row>
    <row r="125" spans="1:6" ht="31.5" x14ac:dyDescent="0.2">
      <c r="A125" s="296" t="s">
        <v>157</v>
      </c>
      <c r="B125" s="287" t="s">
        <v>36</v>
      </c>
      <c r="C125" s="287" t="s">
        <v>156</v>
      </c>
      <c r="D125" s="298" t="s">
        <v>667</v>
      </c>
      <c r="E125" s="351"/>
      <c r="F125" s="328">
        <f>F126+F127</f>
        <v>9989013</v>
      </c>
    </row>
    <row r="126" spans="1:6" ht="63" x14ac:dyDescent="0.2">
      <c r="A126" s="291" t="s">
        <v>47</v>
      </c>
      <c r="B126" s="293" t="s">
        <v>36</v>
      </c>
      <c r="C126" s="293" t="s">
        <v>156</v>
      </c>
      <c r="D126" s="294" t="s">
        <v>667</v>
      </c>
      <c r="E126" s="319">
        <v>100</v>
      </c>
      <c r="F126" s="279">
        <f>'Ведомственная 2023'!G113</f>
        <v>9483477</v>
      </c>
    </row>
    <row r="127" spans="1:6" ht="31.5" x14ac:dyDescent="0.2">
      <c r="A127" s="291" t="s">
        <v>151</v>
      </c>
      <c r="B127" s="293" t="s">
        <v>36</v>
      </c>
      <c r="C127" s="293" t="s">
        <v>156</v>
      </c>
      <c r="D127" s="294" t="s">
        <v>667</v>
      </c>
      <c r="E127" s="319">
        <v>200</v>
      </c>
      <c r="F127" s="279">
        <f>'Ведомственная 2023'!G114</f>
        <v>505536</v>
      </c>
    </row>
    <row r="128" spans="1:6" ht="31.5" x14ac:dyDescent="0.2">
      <c r="A128" s="296" t="s">
        <v>309</v>
      </c>
      <c r="B128" s="343" t="s">
        <v>38</v>
      </c>
      <c r="C128" s="436" t="s">
        <v>307</v>
      </c>
      <c r="D128" s="436" t="s">
        <v>307</v>
      </c>
      <c r="E128" s="436"/>
      <c r="F128" s="328">
        <f>F129+F146</f>
        <v>1286270</v>
      </c>
    </row>
    <row r="129" spans="1:6" ht="46.9" customHeight="1" x14ac:dyDescent="0.2">
      <c r="A129" s="296" t="s">
        <v>683</v>
      </c>
      <c r="B129" s="287" t="s">
        <v>38</v>
      </c>
      <c r="C129" s="344" t="s">
        <v>45</v>
      </c>
      <c r="D129" s="436" t="s">
        <v>307</v>
      </c>
      <c r="E129" s="436"/>
      <c r="F129" s="328">
        <f>F130</f>
        <v>1256270</v>
      </c>
    </row>
    <row r="130" spans="1:6" ht="65.45" customHeight="1" x14ac:dyDescent="0.2">
      <c r="A130" s="357" t="s">
        <v>571</v>
      </c>
      <c r="B130" s="287" t="s">
        <v>38</v>
      </c>
      <c r="C130" s="344" t="s">
        <v>45</v>
      </c>
      <c r="D130" s="435" t="s">
        <v>363</v>
      </c>
      <c r="E130" s="436"/>
      <c r="F130" s="328">
        <f>F131+F135</f>
        <v>1256270</v>
      </c>
    </row>
    <row r="131" spans="1:6" ht="126" x14ac:dyDescent="0.2">
      <c r="A131" s="296" t="s">
        <v>572</v>
      </c>
      <c r="B131" s="287" t="s">
        <v>38</v>
      </c>
      <c r="C131" s="344" t="s">
        <v>45</v>
      </c>
      <c r="D131" s="375" t="s">
        <v>431</v>
      </c>
      <c r="E131" s="436"/>
      <c r="F131" s="328">
        <f>F132</f>
        <v>10000</v>
      </c>
    </row>
    <row r="132" spans="1:6" ht="47.25" x14ac:dyDescent="0.2">
      <c r="A132" s="298" t="s">
        <v>338</v>
      </c>
      <c r="B132" s="287" t="s">
        <v>38</v>
      </c>
      <c r="C132" s="344" t="s">
        <v>45</v>
      </c>
      <c r="D132" s="298" t="s">
        <v>432</v>
      </c>
      <c r="E132" s="299"/>
      <c r="F132" s="328">
        <f>F133</f>
        <v>10000</v>
      </c>
    </row>
    <row r="133" spans="1:6" ht="47.25" x14ac:dyDescent="0.2">
      <c r="A133" s="291" t="s">
        <v>52</v>
      </c>
      <c r="B133" s="287" t="s">
        <v>38</v>
      </c>
      <c r="C133" s="344" t="s">
        <v>45</v>
      </c>
      <c r="D133" s="358" t="s">
        <v>337</v>
      </c>
      <c r="E133" s="452"/>
      <c r="F133" s="279">
        <f>F134</f>
        <v>10000</v>
      </c>
    </row>
    <row r="134" spans="1:6" ht="31.5" x14ac:dyDescent="0.2">
      <c r="A134" s="291" t="s">
        <v>151</v>
      </c>
      <c r="B134" s="287" t="s">
        <v>38</v>
      </c>
      <c r="C134" s="344" t="s">
        <v>45</v>
      </c>
      <c r="D134" s="358" t="s">
        <v>337</v>
      </c>
      <c r="E134" s="356">
        <v>200</v>
      </c>
      <c r="F134" s="279">
        <f>'Ведомственная 2023'!G121</f>
        <v>10000</v>
      </c>
    </row>
    <row r="135" spans="1:6" ht="126" x14ac:dyDescent="0.2">
      <c r="A135" s="296" t="s">
        <v>573</v>
      </c>
      <c r="B135" s="287" t="s">
        <v>38</v>
      </c>
      <c r="C135" s="344" t="s">
        <v>45</v>
      </c>
      <c r="D135" s="435" t="s">
        <v>390</v>
      </c>
      <c r="E135" s="453"/>
      <c r="F135" s="328">
        <f>F139+F142+F136</f>
        <v>1246270</v>
      </c>
    </row>
    <row r="136" spans="1:6" ht="31.5" x14ac:dyDescent="0.2">
      <c r="A136" s="277" t="s">
        <v>146</v>
      </c>
      <c r="B136" s="287" t="s">
        <v>38</v>
      </c>
      <c r="C136" s="336">
        <v>10</v>
      </c>
      <c r="D136" s="298" t="s">
        <v>401</v>
      </c>
      <c r="E136" s="299"/>
      <c r="F136" s="328">
        <f>F137</f>
        <v>10000</v>
      </c>
    </row>
    <row r="137" spans="1:6" ht="47.25" x14ac:dyDescent="0.2">
      <c r="A137" s="291" t="s">
        <v>52</v>
      </c>
      <c r="B137" s="287" t="s">
        <v>38</v>
      </c>
      <c r="C137" s="336">
        <v>10</v>
      </c>
      <c r="D137" s="358" t="s">
        <v>148</v>
      </c>
      <c r="E137" s="452"/>
      <c r="F137" s="279">
        <f>F138</f>
        <v>10000</v>
      </c>
    </row>
    <row r="138" spans="1:6" ht="31.5" x14ac:dyDescent="0.2">
      <c r="A138" s="291" t="s">
        <v>151</v>
      </c>
      <c r="B138" s="287" t="s">
        <v>38</v>
      </c>
      <c r="C138" s="336">
        <v>10</v>
      </c>
      <c r="D138" s="358" t="s">
        <v>148</v>
      </c>
      <c r="E138" s="356">
        <v>200</v>
      </c>
      <c r="F138" s="279">
        <f>'Ведомственная 2023'!G125</f>
        <v>10000</v>
      </c>
    </row>
    <row r="139" spans="1:6" ht="37.9" customHeight="1" x14ac:dyDescent="0.2">
      <c r="A139" s="277" t="s">
        <v>190</v>
      </c>
      <c r="B139" s="287" t="s">
        <v>38</v>
      </c>
      <c r="C139" s="344" t="s">
        <v>45</v>
      </c>
      <c r="D139" s="357" t="s">
        <v>402</v>
      </c>
      <c r="E139" s="356"/>
      <c r="F139" s="328">
        <f>F140</f>
        <v>190000</v>
      </c>
    </row>
    <row r="140" spans="1:6" ht="47.25" x14ac:dyDescent="0.2">
      <c r="A140" s="291" t="s">
        <v>52</v>
      </c>
      <c r="B140" s="287" t="s">
        <v>38</v>
      </c>
      <c r="C140" s="344" t="s">
        <v>45</v>
      </c>
      <c r="D140" s="358" t="s">
        <v>259</v>
      </c>
      <c r="E140" s="452"/>
      <c r="F140" s="279">
        <f>F141</f>
        <v>190000</v>
      </c>
    </row>
    <row r="141" spans="1:6" ht="31.5" x14ac:dyDescent="0.2">
      <c r="A141" s="291" t="s">
        <v>151</v>
      </c>
      <c r="B141" s="287" t="s">
        <v>38</v>
      </c>
      <c r="C141" s="344" t="s">
        <v>45</v>
      </c>
      <c r="D141" s="358" t="s">
        <v>259</v>
      </c>
      <c r="E141" s="356">
        <v>200</v>
      </c>
      <c r="F141" s="279">
        <f>'Ведомственная 2023'!G128</f>
        <v>190000</v>
      </c>
    </row>
    <row r="142" spans="1:6" ht="47.25" x14ac:dyDescent="0.2">
      <c r="A142" s="296" t="s">
        <v>840</v>
      </c>
      <c r="B142" s="287" t="s">
        <v>38</v>
      </c>
      <c r="C142" s="336">
        <v>10</v>
      </c>
      <c r="D142" s="298" t="s">
        <v>839</v>
      </c>
      <c r="E142" s="356"/>
      <c r="F142" s="328">
        <f>F143</f>
        <v>1046270</v>
      </c>
    </row>
    <row r="143" spans="1:6" ht="47.25" x14ac:dyDescent="0.2">
      <c r="A143" s="291" t="s">
        <v>52</v>
      </c>
      <c r="B143" s="287" t="s">
        <v>38</v>
      </c>
      <c r="C143" s="336">
        <v>10</v>
      </c>
      <c r="D143" s="294" t="s">
        <v>838</v>
      </c>
      <c r="E143" s="356"/>
      <c r="F143" s="279">
        <f>F144</f>
        <v>1046270</v>
      </c>
    </row>
    <row r="144" spans="1:6" ht="31.5" x14ac:dyDescent="0.2">
      <c r="A144" s="291" t="s">
        <v>151</v>
      </c>
      <c r="B144" s="287" t="s">
        <v>38</v>
      </c>
      <c r="C144" s="336">
        <v>10</v>
      </c>
      <c r="D144" s="294" t="s">
        <v>838</v>
      </c>
      <c r="E144" s="356">
        <v>200</v>
      </c>
      <c r="F144" s="279">
        <f>'Ведомственная 2023'!G131</f>
        <v>1046270</v>
      </c>
    </row>
    <row r="145" spans="1:6" ht="31.5" x14ac:dyDescent="0.2">
      <c r="A145" s="296" t="s">
        <v>264</v>
      </c>
      <c r="B145" s="287" t="s">
        <v>38</v>
      </c>
      <c r="C145" s="343" t="s">
        <v>262</v>
      </c>
      <c r="D145" s="351"/>
      <c r="E145" s="356"/>
      <c r="F145" s="328">
        <f>F146</f>
        <v>30000</v>
      </c>
    </row>
    <row r="146" spans="1:6" ht="47.25" x14ac:dyDescent="0.2">
      <c r="A146" s="296" t="s">
        <v>574</v>
      </c>
      <c r="B146" s="343" t="s">
        <v>38</v>
      </c>
      <c r="C146" s="351">
        <v>14</v>
      </c>
      <c r="D146" s="435" t="s">
        <v>364</v>
      </c>
      <c r="E146" s="354"/>
      <c r="F146" s="328">
        <f>F147</f>
        <v>30000</v>
      </c>
    </row>
    <row r="147" spans="1:6" ht="63" x14ac:dyDescent="0.2">
      <c r="A147" s="296" t="s">
        <v>575</v>
      </c>
      <c r="B147" s="343" t="s">
        <v>38</v>
      </c>
      <c r="C147" s="351">
        <v>14</v>
      </c>
      <c r="D147" s="435" t="s">
        <v>389</v>
      </c>
      <c r="E147" s="354"/>
      <c r="F147" s="328">
        <f>F148+F151+F154</f>
        <v>30000</v>
      </c>
    </row>
    <row r="148" spans="1:6" ht="47.25" x14ac:dyDescent="0.2">
      <c r="A148" s="296" t="s">
        <v>132</v>
      </c>
      <c r="B148" s="343" t="s">
        <v>38</v>
      </c>
      <c r="C148" s="351">
        <v>14</v>
      </c>
      <c r="D148" s="357" t="s">
        <v>403</v>
      </c>
      <c r="E148" s="354"/>
      <c r="F148" s="328">
        <f>F149</f>
        <v>10000</v>
      </c>
    </row>
    <row r="149" spans="1:6" ht="31.5" x14ac:dyDescent="0.2">
      <c r="A149" s="291" t="s">
        <v>256</v>
      </c>
      <c r="B149" s="345" t="s">
        <v>38</v>
      </c>
      <c r="C149" s="319">
        <v>14</v>
      </c>
      <c r="D149" s="358" t="s">
        <v>192</v>
      </c>
      <c r="E149" s="356"/>
      <c r="F149" s="279">
        <f>F150</f>
        <v>10000</v>
      </c>
    </row>
    <row r="150" spans="1:6" ht="31.5" x14ac:dyDescent="0.2">
      <c r="A150" s="291" t="s">
        <v>151</v>
      </c>
      <c r="B150" s="345" t="s">
        <v>38</v>
      </c>
      <c r="C150" s="319">
        <v>14</v>
      </c>
      <c r="D150" s="358" t="s">
        <v>192</v>
      </c>
      <c r="E150" s="356">
        <v>200</v>
      </c>
      <c r="F150" s="279">
        <f>'Ведомственная 2023'!G137</f>
        <v>10000</v>
      </c>
    </row>
    <row r="151" spans="1:6" ht="38.450000000000003" customHeight="1" x14ac:dyDescent="0.2">
      <c r="A151" s="296" t="s">
        <v>191</v>
      </c>
      <c r="B151" s="343" t="s">
        <v>38</v>
      </c>
      <c r="C151" s="351">
        <v>14</v>
      </c>
      <c r="D151" s="435" t="s">
        <v>404</v>
      </c>
      <c r="E151" s="354"/>
      <c r="F151" s="328">
        <f>F152</f>
        <v>15000</v>
      </c>
    </row>
    <row r="152" spans="1:6" ht="31.5" x14ac:dyDescent="0.2">
      <c r="A152" s="291" t="s">
        <v>256</v>
      </c>
      <c r="B152" s="345" t="s">
        <v>38</v>
      </c>
      <c r="C152" s="319">
        <v>14</v>
      </c>
      <c r="D152" s="294" t="s">
        <v>25</v>
      </c>
      <c r="E152" s="356"/>
      <c r="F152" s="279">
        <f>F153</f>
        <v>15000</v>
      </c>
    </row>
    <row r="153" spans="1:6" ht="31.5" x14ac:dyDescent="0.2">
      <c r="A153" s="291" t="s">
        <v>151</v>
      </c>
      <c r="B153" s="345" t="s">
        <v>38</v>
      </c>
      <c r="C153" s="319">
        <v>14</v>
      </c>
      <c r="D153" s="294" t="s">
        <v>25</v>
      </c>
      <c r="E153" s="356">
        <v>200</v>
      </c>
      <c r="F153" s="279">
        <f>'Ведомственная 2023'!G140</f>
        <v>15000</v>
      </c>
    </row>
    <row r="154" spans="1:6" ht="33.75" customHeight="1" x14ac:dyDescent="0.2">
      <c r="A154" s="296" t="s">
        <v>150</v>
      </c>
      <c r="B154" s="343" t="s">
        <v>38</v>
      </c>
      <c r="C154" s="351">
        <v>14</v>
      </c>
      <c r="D154" s="375" t="s">
        <v>405</v>
      </c>
      <c r="E154" s="351"/>
      <c r="F154" s="328">
        <f>F155</f>
        <v>5000</v>
      </c>
    </row>
    <row r="155" spans="1:6" ht="31.5" x14ac:dyDescent="0.2">
      <c r="A155" s="291" t="s">
        <v>256</v>
      </c>
      <c r="B155" s="345" t="s">
        <v>38</v>
      </c>
      <c r="C155" s="319">
        <v>14</v>
      </c>
      <c r="D155" s="294" t="s">
        <v>149</v>
      </c>
      <c r="E155" s="319"/>
      <c r="F155" s="279">
        <f>F156</f>
        <v>5000</v>
      </c>
    </row>
    <row r="156" spans="1:6" ht="31.5" x14ac:dyDescent="0.2">
      <c r="A156" s="291" t="s">
        <v>151</v>
      </c>
      <c r="B156" s="345" t="s">
        <v>38</v>
      </c>
      <c r="C156" s="319">
        <v>14</v>
      </c>
      <c r="D156" s="294" t="s">
        <v>149</v>
      </c>
      <c r="E156" s="319">
        <v>200</v>
      </c>
      <c r="F156" s="279">
        <f>'Ведомственная 2023'!G143</f>
        <v>5000</v>
      </c>
    </row>
    <row r="157" spans="1:6" ht="15.75" x14ac:dyDescent="0.2">
      <c r="A157" s="296" t="s">
        <v>126</v>
      </c>
      <c r="B157" s="343" t="s">
        <v>39</v>
      </c>
      <c r="C157" s="436"/>
      <c r="D157" s="436" t="s">
        <v>307</v>
      </c>
      <c r="E157" s="436"/>
      <c r="F157" s="328">
        <f>F158+F171+F182+F195</f>
        <v>15604170.470000001</v>
      </c>
    </row>
    <row r="158" spans="1:6" ht="15.75" x14ac:dyDescent="0.2">
      <c r="A158" s="296" t="s">
        <v>51</v>
      </c>
      <c r="B158" s="287" t="s">
        <v>39</v>
      </c>
      <c r="C158" s="344" t="s">
        <v>36</v>
      </c>
      <c r="D158" s="436"/>
      <c r="E158" s="436"/>
      <c r="F158" s="328">
        <f>F159</f>
        <v>419827</v>
      </c>
    </row>
    <row r="159" spans="1:6" ht="47.25" x14ac:dyDescent="0.2">
      <c r="A159" s="357" t="s">
        <v>576</v>
      </c>
      <c r="B159" s="287" t="s">
        <v>39</v>
      </c>
      <c r="C159" s="344" t="s">
        <v>36</v>
      </c>
      <c r="D159" s="435" t="s">
        <v>365</v>
      </c>
      <c r="E159" s="436"/>
      <c r="F159" s="328">
        <f>F160+F164</f>
        <v>419827</v>
      </c>
    </row>
    <row r="160" spans="1:6" ht="63" x14ac:dyDescent="0.2">
      <c r="A160" s="296" t="s">
        <v>577</v>
      </c>
      <c r="B160" s="287" t="s">
        <v>39</v>
      </c>
      <c r="C160" s="344" t="s">
        <v>36</v>
      </c>
      <c r="D160" s="435" t="s">
        <v>388</v>
      </c>
      <c r="E160" s="436"/>
      <c r="F160" s="328">
        <f>F161</f>
        <v>34000</v>
      </c>
    </row>
    <row r="161" spans="1:6" ht="47.25" x14ac:dyDescent="0.2">
      <c r="A161" s="277" t="s">
        <v>26</v>
      </c>
      <c r="B161" s="287" t="s">
        <v>39</v>
      </c>
      <c r="C161" s="344" t="s">
        <v>36</v>
      </c>
      <c r="D161" s="357" t="s">
        <v>406</v>
      </c>
      <c r="E161" s="436"/>
      <c r="F161" s="328">
        <f>F162</f>
        <v>34000</v>
      </c>
    </row>
    <row r="162" spans="1:6" ht="31.5" x14ac:dyDescent="0.2">
      <c r="A162" s="291" t="s">
        <v>158</v>
      </c>
      <c r="B162" s="293" t="s">
        <v>39</v>
      </c>
      <c r="C162" s="346" t="s">
        <v>36</v>
      </c>
      <c r="D162" s="355" t="s">
        <v>231</v>
      </c>
      <c r="E162" s="437"/>
      <c r="F162" s="279">
        <f>F163</f>
        <v>34000</v>
      </c>
    </row>
    <row r="163" spans="1:6" ht="34.15" customHeight="1" x14ac:dyDescent="0.2">
      <c r="A163" s="291" t="s">
        <v>48</v>
      </c>
      <c r="B163" s="293" t="s">
        <v>39</v>
      </c>
      <c r="C163" s="346" t="s">
        <v>36</v>
      </c>
      <c r="D163" s="355" t="s">
        <v>231</v>
      </c>
      <c r="E163" s="346">
        <v>600</v>
      </c>
      <c r="F163" s="279">
        <f>'Ведомственная 2023'!G363</f>
        <v>34000</v>
      </c>
    </row>
    <row r="164" spans="1:6" ht="63" x14ac:dyDescent="0.2">
      <c r="A164" s="357" t="s">
        <v>578</v>
      </c>
      <c r="B164" s="287" t="s">
        <v>39</v>
      </c>
      <c r="C164" s="344" t="s">
        <v>36</v>
      </c>
      <c r="D164" s="435" t="s">
        <v>387</v>
      </c>
      <c r="E164" s="436"/>
      <c r="F164" s="328">
        <f>F165</f>
        <v>385827</v>
      </c>
    </row>
    <row r="165" spans="1:6" ht="63" x14ac:dyDescent="0.2">
      <c r="A165" s="357" t="s">
        <v>193</v>
      </c>
      <c r="B165" s="287" t="s">
        <v>39</v>
      </c>
      <c r="C165" s="344" t="s">
        <v>36</v>
      </c>
      <c r="D165" s="357" t="s">
        <v>407</v>
      </c>
      <c r="E165" s="436"/>
      <c r="F165" s="328">
        <f>F166+F169</f>
        <v>385827</v>
      </c>
    </row>
    <row r="166" spans="1:6" ht="31.5" x14ac:dyDescent="0.2">
      <c r="A166" s="434" t="s">
        <v>2</v>
      </c>
      <c r="B166" s="287" t="s">
        <v>39</v>
      </c>
      <c r="C166" s="344" t="s">
        <v>36</v>
      </c>
      <c r="D166" s="357" t="s">
        <v>194</v>
      </c>
      <c r="E166" s="436"/>
      <c r="F166" s="328">
        <f>F167+F168</f>
        <v>334700</v>
      </c>
    </row>
    <row r="167" spans="1:6" ht="63" x14ac:dyDescent="0.2">
      <c r="A167" s="291" t="s">
        <v>47</v>
      </c>
      <c r="B167" s="293" t="s">
        <v>39</v>
      </c>
      <c r="C167" s="346" t="s">
        <v>36</v>
      </c>
      <c r="D167" s="358" t="s">
        <v>194</v>
      </c>
      <c r="E167" s="346">
        <v>100</v>
      </c>
      <c r="F167" s="279">
        <f>'Ведомственная 2023'!G150</f>
        <v>328868</v>
      </c>
    </row>
    <row r="168" spans="1:6" ht="31.5" x14ac:dyDescent="0.2">
      <c r="A168" s="291" t="s">
        <v>151</v>
      </c>
      <c r="B168" s="293" t="s">
        <v>39</v>
      </c>
      <c r="C168" s="346" t="s">
        <v>36</v>
      </c>
      <c r="D168" s="358" t="s">
        <v>194</v>
      </c>
      <c r="E168" s="346" t="s">
        <v>161</v>
      </c>
      <c r="F168" s="279">
        <f>'Ведомственная 2023'!G151</f>
        <v>5832</v>
      </c>
    </row>
    <row r="169" spans="1:6" ht="31.5" x14ac:dyDescent="0.2">
      <c r="A169" s="359" t="s">
        <v>176</v>
      </c>
      <c r="B169" s="287" t="s">
        <v>39</v>
      </c>
      <c r="C169" s="344" t="s">
        <v>36</v>
      </c>
      <c r="D169" s="298" t="s">
        <v>837</v>
      </c>
      <c r="E169" s="344"/>
      <c r="F169" s="279">
        <f>F170</f>
        <v>51127</v>
      </c>
    </row>
    <row r="170" spans="1:6" ht="63" x14ac:dyDescent="0.2">
      <c r="A170" s="291" t="s">
        <v>47</v>
      </c>
      <c r="B170" s="293" t="s">
        <v>39</v>
      </c>
      <c r="C170" s="346" t="s">
        <v>36</v>
      </c>
      <c r="D170" s="294" t="s">
        <v>837</v>
      </c>
      <c r="E170" s="346" t="s">
        <v>160</v>
      </c>
      <c r="F170" s="279">
        <f>'Ведомственная 2023'!G153</f>
        <v>51127</v>
      </c>
    </row>
    <row r="171" spans="1:6" ht="15.75" x14ac:dyDescent="0.2">
      <c r="A171" s="451" t="s">
        <v>167</v>
      </c>
      <c r="B171" s="287" t="s">
        <v>39</v>
      </c>
      <c r="C171" s="287" t="s">
        <v>41</v>
      </c>
      <c r="D171" s="450"/>
      <c r="E171" s="344"/>
      <c r="F171" s="328">
        <f>F172</f>
        <v>12188196.470000001</v>
      </c>
    </row>
    <row r="172" spans="1:6" ht="63" x14ac:dyDescent="0.2">
      <c r="A172" s="296" t="s">
        <v>579</v>
      </c>
      <c r="B172" s="287" t="s">
        <v>39</v>
      </c>
      <c r="C172" s="287" t="s">
        <v>41</v>
      </c>
      <c r="D172" s="435" t="s">
        <v>366</v>
      </c>
      <c r="E172" s="344"/>
      <c r="F172" s="328">
        <f>F173</f>
        <v>12188196.470000001</v>
      </c>
    </row>
    <row r="173" spans="1:6" ht="82.5" customHeight="1" x14ac:dyDescent="0.2">
      <c r="A173" s="296" t="s">
        <v>580</v>
      </c>
      <c r="B173" s="287" t="s">
        <v>39</v>
      </c>
      <c r="C173" s="287" t="s">
        <v>41</v>
      </c>
      <c r="D173" s="435" t="s">
        <v>386</v>
      </c>
      <c r="E173" s="344"/>
      <c r="F173" s="328">
        <f>F174</f>
        <v>12188196.470000001</v>
      </c>
    </row>
    <row r="174" spans="1:6" ht="63.6" customHeight="1" x14ac:dyDescent="0.2">
      <c r="A174" s="277" t="s">
        <v>195</v>
      </c>
      <c r="B174" s="287" t="s">
        <v>39</v>
      </c>
      <c r="C174" s="287" t="s">
        <v>41</v>
      </c>
      <c r="D174" s="298" t="s">
        <v>408</v>
      </c>
      <c r="E174" s="344"/>
      <c r="F174" s="328">
        <f>F178+F180+F175</f>
        <v>12188196.470000001</v>
      </c>
    </row>
    <row r="175" spans="1:6" ht="54" customHeight="1" x14ac:dyDescent="0.2">
      <c r="A175" s="277" t="s">
        <v>836</v>
      </c>
      <c r="B175" s="287" t="s">
        <v>39</v>
      </c>
      <c r="C175" s="287" t="s">
        <v>41</v>
      </c>
      <c r="D175" s="298" t="s">
        <v>835</v>
      </c>
      <c r="E175" s="299"/>
      <c r="F175" s="328">
        <f>F177+F176</f>
        <v>770000</v>
      </c>
    </row>
    <row r="176" spans="1:6" ht="38.450000000000003" customHeight="1" x14ac:dyDescent="0.2">
      <c r="A176" s="438" t="s">
        <v>151</v>
      </c>
      <c r="B176" s="293" t="s">
        <v>39</v>
      </c>
      <c r="C176" s="293" t="s">
        <v>41</v>
      </c>
      <c r="D176" s="294" t="s">
        <v>835</v>
      </c>
      <c r="E176" s="295">
        <v>200</v>
      </c>
      <c r="F176" s="279">
        <f>'Ведомственная 2023'!G159</f>
        <v>350000</v>
      </c>
    </row>
    <row r="177" spans="1:6" ht="37.9" customHeight="1" x14ac:dyDescent="0.2">
      <c r="A177" s="341" t="s">
        <v>539</v>
      </c>
      <c r="B177" s="293" t="s">
        <v>39</v>
      </c>
      <c r="C177" s="293" t="s">
        <v>41</v>
      </c>
      <c r="D177" s="294" t="s">
        <v>835</v>
      </c>
      <c r="E177" s="295">
        <v>400</v>
      </c>
      <c r="F177" s="279">
        <f>'Ведомственная 2023'!G160</f>
        <v>420000</v>
      </c>
    </row>
    <row r="178" spans="1:6" ht="37.9" customHeight="1" x14ac:dyDescent="0.2">
      <c r="A178" s="307" t="s">
        <v>834</v>
      </c>
      <c r="B178" s="287" t="s">
        <v>39</v>
      </c>
      <c r="C178" s="287" t="s">
        <v>41</v>
      </c>
      <c r="D178" s="298" t="s">
        <v>833</v>
      </c>
      <c r="E178" s="299"/>
      <c r="F178" s="328">
        <f>F179</f>
        <v>8443546.4700000007</v>
      </c>
    </row>
    <row r="179" spans="1:6" ht="37.9" customHeight="1" x14ac:dyDescent="0.2">
      <c r="A179" s="341" t="s">
        <v>539</v>
      </c>
      <c r="B179" s="293" t="s">
        <v>39</v>
      </c>
      <c r="C179" s="293" t="s">
        <v>41</v>
      </c>
      <c r="D179" s="294" t="s">
        <v>833</v>
      </c>
      <c r="E179" s="295">
        <v>400</v>
      </c>
      <c r="F179" s="279">
        <f>'Ведомственная 2023'!G162</f>
        <v>8443546.4700000007</v>
      </c>
    </row>
    <row r="180" spans="1:6" ht="35.25" customHeight="1" x14ac:dyDescent="0.2">
      <c r="A180" s="296" t="s">
        <v>9</v>
      </c>
      <c r="B180" s="287" t="s">
        <v>39</v>
      </c>
      <c r="C180" s="287" t="s">
        <v>41</v>
      </c>
      <c r="D180" s="357" t="s">
        <v>196</v>
      </c>
      <c r="E180" s="344"/>
      <c r="F180" s="328">
        <f>F181</f>
        <v>2974650</v>
      </c>
    </row>
    <row r="181" spans="1:6" ht="31.5" x14ac:dyDescent="0.2">
      <c r="A181" s="291" t="s">
        <v>151</v>
      </c>
      <c r="B181" s="293" t="s">
        <v>39</v>
      </c>
      <c r="C181" s="293" t="s">
        <v>41</v>
      </c>
      <c r="D181" s="358" t="s">
        <v>196</v>
      </c>
      <c r="E181" s="346" t="s">
        <v>161</v>
      </c>
      <c r="F181" s="279">
        <f>'Ведомственная 2023'!G164</f>
        <v>2974650</v>
      </c>
    </row>
    <row r="182" spans="1:6" ht="15.75" x14ac:dyDescent="0.2">
      <c r="A182" s="448" t="s">
        <v>117</v>
      </c>
      <c r="B182" s="336" t="s">
        <v>39</v>
      </c>
      <c r="C182" s="336" t="s">
        <v>45</v>
      </c>
      <c r="D182" s="449"/>
      <c r="E182" s="299"/>
      <c r="F182" s="328">
        <f>F183</f>
        <v>175000</v>
      </c>
    </row>
    <row r="183" spans="1:6" ht="47.25" x14ac:dyDescent="0.2">
      <c r="A183" s="359" t="s">
        <v>581</v>
      </c>
      <c r="B183" s="336" t="s">
        <v>39</v>
      </c>
      <c r="C183" s="336" t="s">
        <v>45</v>
      </c>
      <c r="D183" s="298" t="s">
        <v>367</v>
      </c>
      <c r="E183" s="299"/>
      <c r="F183" s="328">
        <f>F188+F184</f>
        <v>175000</v>
      </c>
    </row>
    <row r="184" spans="1:6" ht="63" x14ac:dyDescent="0.2">
      <c r="A184" s="359" t="s">
        <v>582</v>
      </c>
      <c r="B184" s="336" t="s">
        <v>39</v>
      </c>
      <c r="C184" s="336" t="s">
        <v>45</v>
      </c>
      <c r="D184" s="298" t="s">
        <v>385</v>
      </c>
      <c r="E184" s="299"/>
      <c r="F184" s="328">
        <f>F185</f>
        <v>105000</v>
      </c>
    </row>
    <row r="185" spans="1:6" ht="31.5" x14ac:dyDescent="0.2">
      <c r="A185" s="359" t="s">
        <v>19</v>
      </c>
      <c r="B185" s="336" t="s">
        <v>39</v>
      </c>
      <c r="C185" s="336" t="s">
        <v>45</v>
      </c>
      <c r="D185" s="298" t="s">
        <v>409</v>
      </c>
      <c r="E185" s="299"/>
      <c r="F185" s="328">
        <f>F186</f>
        <v>105000</v>
      </c>
    </row>
    <row r="186" spans="1:6" ht="37.15" customHeight="1" x14ac:dyDescent="0.2">
      <c r="A186" s="360" t="s">
        <v>20</v>
      </c>
      <c r="B186" s="336" t="s">
        <v>39</v>
      </c>
      <c r="C186" s="336" t="s">
        <v>45</v>
      </c>
      <c r="D186" s="294" t="s">
        <v>21</v>
      </c>
      <c r="E186" s="299"/>
      <c r="F186" s="328">
        <f>F187</f>
        <v>105000</v>
      </c>
    </row>
    <row r="187" spans="1:6" ht="31.5" x14ac:dyDescent="0.2">
      <c r="A187" s="360" t="s">
        <v>151</v>
      </c>
      <c r="B187" s="337" t="s">
        <v>39</v>
      </c>
      <c r="C187" s="337" t="s">
        <v>45</v>
      </c>
      <c r="D187" s="294" t="s">
        <v>21</v>
      </c>
      <c r="E187" s="295">
        <v>200</v>
      </c>
      <c r="F187" s="279">
        <f>'Ведомственная 2023'!G170</f>
        <v>105000</v>
      </c>
    </row>
    <row r="188" spans="1:6" ht="63" x14ac:dyDescent="0.2">
      <c r="A188" s="359" t="s">
        <v>583</v>
      </c>
      <c r="B188" s="336" t="s">
        <v>39</v>
      </c>
      <c r="C188" s="336" t="s">
        <v>45</v>
      </c>
      <c r="D188" s="298" t="s">
        <v>384</v>
      </c>
      <c r="E188" s="295"/>
      <c r="F188" s="328">
        <f>F192+F189</f>
        <v>70000</v>
      </c>
    </row>
    <row r="189" spans="1:6" ht="31.5" x14ac:dyDescent="0.2">
      <c r="A189" s="296" t="s">
        <v>832</v>
      </c>
      <c r="B189" s="336" t="s">
        <v>39</v>
      </c>
      <c r="C189" s="336" t="s">
        <v>45</v>
      </c>
      <c r="D189" s="298" t="s">
        <v>660</v>
      </c>
      <c r="E189" s="299"/>
      <c r="F189" s="328">
        <f>F190</f>
        <v>47500</v>
      </c>
    </row>
    <row r="190" spans="1:6" ht="47.25" x14ac:dyDescent="0.2">
      <c r="A190" s="291" t="s">
        <v>20</v>
      </c>
      <c r="B190" s="337" t="s">
        <v>39</v>
      </c>
      <c r="C190" s="337" t="s">
        <v>45</v>
      </c>
      <c r="D190" s="294" t="s">
        <v>661</v>
      </c>
      <c r="E190" s="295"/>
      <c r="F190" s="328">
        <f>F191</f>
        <v>47500</v>
      </c>
    </row>
    <row r="191" spans="1:6" ht="31.5" x14ac:dyDescent="0.2">
      <c r="A191" s="361" t="s">
        <v>151</v>
      </c>
      <c r="B191" s="337" t="s">
        <v>39</v>
      </c>
      <c r="C191" s="337" t="s">
        <v>45</v>
      </c>
      <c r="D191" s="294" t="s">
        <v>661</v>
      </c>
      <c r="E191" s="295">
        <v>200</v>
      </c>
      <c r="F191" s="279">
        <f>'Ведомственная 2023'!G174</f>
        <v>47500</v>
      </c>
    </row>
    <row r="192" spans="1:6" ht="110.25" x14ac:dyDescent="0.2">
      <c r="A192" s="448" t="s">
        <v>341</v>
      </c>
      <c r="B192" s="336" t="s">
        <v>39</v>
      </c>
      <c r="C192" s="336" t="s">
        <v>45</v>
      </c>
      <c r="D192" s="298" t="s">
        <v>410</v>
      </c>
      <c r="E192" s="299"/>
      <c r="F192" s="328">
        <f>F193</f>
        <v>22500</v>
      </c>
    </row>
    <row r="193" spans="1:6" ht="35.450000000000003" customHeight="1" x14ac:dyDescent="0.2">
      <c r="A193" s="291" t="s">
        <v>20</v>
      </c>
      <c r="B193" s="337" t="s">
        <v>39</v>
      </c>
      <c r="C193" s="337" t="s">
        <v>45</v>
      </c>
      <c r="D193" s="294" t="s">
        <v>342</v>
      </c>
      <c r="E193" s="295"/>
      <c r="F193" s="279">
        <f>F194</f>
        <v>22500</v>
      </c>
    </row>
    <row r="194" spans="1:6" ht="31.5" x14ac:dyDescent="0.2">
      <c r="A194" s="361" t="s">
        <v>151</v>
      </c>
      <c r="B194" s="337" t="s">
        <v>39</v>
      </c>
      <c r="C194" s="337" t="s">
        <v>45</v>
      </c>
      <c r="D194" s="294" t="s">
        <v>342</v>
      </c>
      <c r="E194" s="295">
        <v>200</v>
      </c>
      <c r="F194" s="279">
        <f>'Ведомственная 2023'!G177</f>
        <v>22500</v>
      </c>
    </row>
    <row r="195" spans="1:6" ht="15.75" x14ac:dyDescent="0.2">
      <c r="A195" s="447" t="s">
        <v>831</v>
      </c>
      <c r="B195" s="336" t="s">
        <v>39</v>
      </c>
      <c r="C195" s="336">
        <v>12</v>
      </c>
      <c r="D195" s="294"/>
      <c r="E195" s="295"/>
      <c r="F195" s="328">
        <f>F196</f>
        <v>2821147</v>
      </c>
    </row>
    <row r="196" spans="1:6" ht="63" x14ac:dyDescent="0.2">
      <c r="A196" s="374" t="s">
        <v>830</v>
      </c>
      <c r="B196" s="336" t="s">
        <v>39</v>
      </c>
      <c r="C196" s="336">
        <v>12</v>
      </c>
      <c r="D196" s="375" t="s">
        <v>710</v>
      </c>
      <c r="E196" s="295"/>
      <c r="F196" s="328">
        <f>F197</f>
        <v>2821147</v>
      </c>
    </row>
    <row r="197" spans="1:6" ht="94.5" x14ac:dyDescent="0.2">
      <c r="A197" s="374" t="s">
        <v>829</v>
      </c>
      <c r="B197" s="336" t="s">
        <v>39</v>
      </c>
      <c r="C197" s="336">
        <v>12</v>
      </c>
      <c r="D197" s="375" t="s">
        <v>712</v>
      </c>
      <c r="E197" s="295"/>
      <c r="F197" s="328">
        <f>F198</f>
        <v>2821147</v>
      </c>
    </row>
    <row r="198" spans="1:6" ht="63" x14ac:dyDescent="0.2">
      <c r="A198" s="374" t="s">
        <v>828</v>
      </c>
      <c r="B198" s="336" t="s">
        <v>39</v>
      </c>
      <c r="C198" s="336">
        <v>12</v>
      </c>
      <c r="D198" s="375" t="s">
        <v>827</v>
      </c>
      <c r="E198" s="295"/>
      <c r="F198" s="328">
        <f>F199+F201</f>
        <v>2821147</v>
      </c>
    </row>
    <row r="199" spans="1:6" ht="55.9" customHeight="1" x14ac:dyDescent="0.2">
      <c r="A199" s="374" t="s">
        <v>826</v>
      </c>
      <c r="B199" s="336" t="s">
        <v>39</v>
      </c>
      <c r="C199" s="336">
        <v>12</v>
      </c>
      <c r="D199" s="375" t="s">
        <v>825</v>
      </c>
      <c r="E199" s="295"/>
      <c r="F199" s="328">
        <f>F200</f>
        <v>1371147</v>
      </c>
    </row>
    <row r="200" spans="1:6" ht="31.5" x14ac:dyDescent="0.2">
      <c r="A200" s="377" t="s">
        <v>151</v>
      </c>
      <c r="B200" s="337" t="s">
        <v>39</v>
      </c>
      <c r="C200" s="337">
        <v>12</v>
      </c>
      <c r="D200" s="378" t="s">
        <v>825</v>
      </c>
      <c r="E200" s="295">
        <v>200</v>
      </c>
      <c r="F200" s="279">
        <f>'Ведомственная 2023'!G183</f>
        <v>1371147</v>
      </c>
    </row>
    <row r="201" spans="1:6" ht="51" customHeight="1" x14ac:dyDescent="0.2">
      <c r="A201" s="374" t="s">
        <v>824</v>
      </c>
      <c r="B201" s="336" t="s">
        <v>39</v>
      </c>
      <c r="C201" s="336">
        <v>12</v>
      </c>
      <c r="D201" s="375" t="s">
        <v>823</v>
      </c>
      <c r="E201" s="295"/>
      <c r="F201" s="328">
        <f>F202</f>
        <v>1450000</v>
      </c>
    </row>
    <row r="202" spans="1:6" ht="31.5" x14ac:dyDescent="0.2">
      <c r="A202" s="377" t="s">
        <v>151</v>
      </c>
      <c r="B202" s="337" t="s">
        <v>39</v>
      </c>
      <c r="C202" s="337">
        <v>12</v>
      </c>
      <c r="D202" s="378" t="s">
        <v>823</v>
      </c>
      <c r="E202" s="295">
        <v>200</v>
      </c>
      <c r="F202" s="279">
        <f>'Ведомственная 2023'!G185</f>
        <v>1450000</v>
      </c>
    </row>
    <row r="203" spans="1:6" ht="15.75" x14ac:dyDescent="0.2">
      <c r="A203" s="296" t="s">
        <v>672</v>
      </c>
      <c r="B203" s="343" t="s">
        <v>673</v>
      </c>
      <c r="C203" s="293"/>
      <c r="D203" s="294"/>
      <c r="E203" s="295"/>
      <c r="F203" s="328">
        <f>F204</f>
        <v>40503539</v>
      </c>
    </row>
    <row r="204" spans="1:6" ht="15.75" x14ac:dyDescent="0.2">
      <c r="A204" s="296" t="s">
        <v>674</v>
      </c>
      <c r="B204" s="343" t="s">
        <v>673</v>
      </c>
      <c r="C204" s="344" t="s">
        <v>37</v>
      </c>
      <c r="D204" s="294"/>
      <c r="E204" s="295"/>
      <c r="F204" s="328">
        <f>F240+F205</f>
        <v>40503539</v>
      </c>
    </row>
    <row r="205" spans="1:6" ht="31.5" x14ac:dyDescent="0.2">
      <c r="A205" s="374" t="s">
        <v>675</v>
      </c>
      <c r="B205" s="343" t="s">
        <v>673</v>
      </c>
      <c r="C205" s="344" t="s">
        <v>37</v>
      </c>
      <c r="D205" s="375" t="s">
        <v>676</v>
      </c>
      <c r="E205" s="295"/>
      <c r="F205" s="328">
        <f>F206+F236</f>
        <v>2882200</v>
      </c>
    </row>
    <row r="206" spans="1:6" ht="68.45" customHeight="1" x14ac:dyDescent="0.2">
      <c r="A206" s="374" t="s">
        <v>822</v>
      </c>
      <c r="B206" s="343" t="s">
        <v>673</v>
      </c>
      <c r="C206" s="344" t="s">
        <v>37</v>
      </c>
      <c r="D206" s="375" t="s">
        <v>821</v>
      </c>
      <c r="E206" s="295"/>
      <c r="F206" s="328">
        <f>F207</f>
        <v>2880760</v>
      </c>
    </row>
    <row r="207" spans="1:6" ht="31.5" x14ac:dyDescent="0.2">
      <c r="A207" s="374" t="s">
        <v>820</v>
      </c>
      <c r="B207" s="343" t="s">
        <v>673</v>
      </c>
      <c r="C207" s="344" t="s">
        <v>37</v>
      </c>
      <c r="D207" s="375" t="s">
        <v>819</v>
      </c>
      <c r="E207" s="295"/>
      <c r="F207" s="328">
        <f>F208+F221+F234</f>
        <v>2880760</v>
      </c>
    </row>
    <row r="208" spans="1:6" ht="15.75" x14ac:dyDescent="0.2">
      <c r="A208" s="446" t="s">
        <v>818</v>
      </c>
      <c r="B208" s="343" t="s">
        <v>673</v>
      </c>
      <c r="C208" s="344" t="s">
        <v>37</v>
      </c>
      <c r="D208" s="375" t="s">
        <v>817</v>
      </c>
      <c r="E208" s="346"/>
      <c r="F208" s="328">
        <f>F209+F211+F213+F215+F217+F219</f>
        <v>1548456</v>
      </c>
    </row>
    <row r="209" spans="1:6" ht="31.5" x14ac:dyDescent="0.2">
      <c r="A209" s="446" t="s">
        <v>816</v>
      </c>
      <c r="B209" s="343" t="s">
        <v>673</v>
      </c>
      <c r="C209" s="344" t="s">
        <v>37</v>
      </c>
      <c r="D209" s="375" t="s">
        <v>815</v>
      </c>
      <c r="E209" s="346"/>
      <c r="F209" s="279">
        <f>F210</f>
        <v>336066</v>
      </c>
    </row>
    <row r="210" spans="1:6" ht="31.5" x14ac:dyDescent="0.2">
      <c r="A210" s="291" t="s">
        <v>151</v>
      </c>
      <c r="B210" s="343" t="s">
        <v>673</v>
      </c>
      <c r="C210" s="344" t="s">
        <v>37</v>
      </c>
      <c r="D210" s="375" t="s">
        <v>815</v>
      </c>
      <c r="E210" s="346" t="s">
        <v>161</v>
      </c>
      <c r="F210" s="279">
        <f>'Ведомственная 2023'!G193</f>
        <v>336066</v>
      </c>
    </row>
    <row r="211" spans="1:6" ht="31.5" x14ac:dyDescent="0.2">
      <c r="A211" s="446" t="s">
        <v>803</v>
      </c>
      <c r="B211" s="343" t="s">
        <v>673</v>
      </c>
      <c r="C211" s="344" t="s">
        <v>37</v>
      </c>
      <c r="D211" s="375" t="s">
        <v>814</v>
      </c>
      <c r="E211" s="346"/>
      <c r="F211" s="279">
        <f>F212</f>
        <v>320082</v>
      </c>
    </row>
    <row r="212" spans="1:6" ht="31.5" x14ac:dyDescent="0.2">
      <c r="A212" s="291" t="s">
        <v>151</v>
      </c>
      <c r="B212" s="343" t="s">
        <v>673</v>
      </c>
      <c r="C212" s="344" t="s">
        <v>37</v>
      </c>
      <c r="D212" s="375" t="s">
        <v>814</v>
      </c>
      <c r="E212" s="346" t="s">
        <v>161</v>
      </c>
      <c r="F212" s="279">
        <f>'Ведомственная 2023'!G195</f>
        <v>320082</v>
      </c>
    </row>
    <row r="213" spans="1:6" ht="31.5" x14ac:dyDescent="0.2">
      <c r="A213" s="446" t="s">
        <v>813</v>
      </c>
      <c r="B213" s="343" t="s">
        <v>673</v>
      </c>
      <c r="C213" s="344" t="s">
        <v>37</v>
      </c>
      <c r="D213" s="375" t="s">
        <v>812</v>
      </c>
      <c r="E213" s="346"/>
      <c r="F213" s="279">
        <f>F214</f>
        <v>216426</v>
      </c>
    </row>
    <row r="214" spans="1:6" ht="31.5" x14ac:dyDescent="0.2">
      <c r="A214" s="291" t="s">
        <v>151</v>
      </c>
      <c r="B214" s="343" t="s">
        <v>673</v>
      </c>
      <c r="C214" s="344" t="s">
        <v>37</v>
      </c>
      <c r="D214" s="375" t="s">
        <v>812</v>
      </c>
      <c r="E214" s="346" t="s">
        <v>161</v>
      </c>
      <c r="F214" s="279">
        <f>'Ведомственная 2023'!G197</f>
        <v>216426</v>
      </c>
    </row>
    <row r="215" spans="1:6" ht="31.5" x14ac:dyDescent="0.2">
      <c r="A215" s="446" t="s">
        <v>811</v>
      </c>
      <c r="B215" s="343" t="s">
        <v>673</v>
      </c>
      <c r="C215" s="344" t="s">
        <v>37</v>
      </c>
      <c r="D215" s="375" t="s">
        <v>810</v>
      </c>
      <c r="E215" s="346"/>
      <c r="F215" s="279">
        <f>F216</f>
        <v>211086</v>
      </c>
    </row>
    <row r="216" spans="1:6" ht="31.5" x14ac:dyDescent="0.2">
      <c r="A216" s="291" t="s">
        <v>151</v>
      </c>
      <c r="B216" s="343" t="s">
        <v>673</v>
      </c>
      <c r="C216" s="344" t="s">
        <v>37</v>
      </c>
      <c r="D216" s="375" t="s">
        <v>810</v>
      </c>
      <c r="E216" s="346" t="s">
        <v>161</v>
      </c>
      <c r="F216" s="279">
        <f>'Ведомственная 2023'!G199</f>
        <v>211086</v>
      </c>
    </row>
    <row r="217" spans="1:6" ht="31.5" x14ac:dyDescent="0.2">
      <c r="A217" s="446" t="s">
        <v>797</v>
      </c>
      <c r="B217" s="343" t="s">
        <v>673</v>
      </c>
      <c r="C217" s="344" t="s">
        <v>37</v>
      </c>
      <c r="D217" s="375" t="s">
        <v>809</v>
      </c>
      <c r="E217" s="346"/>
      <c r="F217" s="279">
        <f>F218</f>
        <v>253710</v>
      </c>
    </row>
    <row r="218" spans="1:6" ht="31.5" x14ac:dyDescent="0.2">
      <c r="A218" s="291" t="s">
        <v>151</v>
      </c>
      <c r="B218" s="343" t="s">
        <v>673</v>
      </c>
      <c r="C218" s="344" t="s">
        <v>37</v>
      </c>
      <c r="D218" s="375" t="s">
        <v>809</v>
      </c>
      <c r="E218" s="346" t="s">
        <v>161</v>
      </c>
      <c r="F218" s="279">
        <f>'Ведомственная 2023'!G201</f>
        <v>253710</v>
      </c>
    </row>
    <row r="219" spans="1:6" ht="31.5" x14ac:dyDescent="0.2">
      <c r="A219" s="446" t="s">
        <v>795</v>
      </c>
      <c r="B219" s="343" t="s">
        <v>673</v>
      </c>
      <c r="C219" s="344" t="s">
        <v>37</v>
      </c>
      <c r="D219" s="375" t="s">
        <v>808</v>
      </c>
      <c r="E219" s="346"/>
      <c r="F219" s="279">
        <f>F220</f>
        <v>211086</v>
      </c>
    </row>
    <row r="220" spans="1:6" ht="31.5" x14ac:dyDescent="0.2">
      <c r="A220" s="291" t="s">
        <v>151</v>
      </c>
      <c r="B220" s="343" t="s">
        <v>673</v>
      </c>
      <c r="C220" s="344" t="s">
        <v>37</v>
      </c>
      <c r="D220" s="375" t="s">
        <v>808</v>
      </c>
      <c r="E220" s="346" t="s">
        <v>161</v>
      </c>
      <c r="F220" s="279">
        <f>'Ведомственная 2023'!G203</f>
        <v>211086</v>
      </c>
    </row>
    <row r="221" spans="1:6" ht="31.5" x14ac:dyDescent="0.2">
      <c r="A221" s="374" t="s">
        <v>807</v>
      </c>
      <c r="B221" s="343" t="s">
        <v>673</v>
      </c>
      <c r="C221" s="344" t="s">
        <v>37</v>
      </c>
      <c r="D221" s="375" t="s">
        <v>806</v>
      </c>
      <c r="E221" s="346"/>
      <c r="F221" s="279">
        <f>F223+F225+F227+F229+F231+F233</f>
        <v>1032304</v>
      </c>
    </row>
    <row r="222" spans="1:6" ht="31.5" x14ac:dyDescent="0.2">
      <c r="A222" s="374" t="s">
        <v>805</v>
      </c>
      <c r="B222" s="343" t="s">
        <v>673</v>
      </c>
      <c r="C222" s="344" t="s">
        <v>37</v>
      </c>
      <c r="D222" s="375" t="s">
        <v>804</v>
      </c>
      <c r="E222" s="346"/>
      <c r="F222" s="279">
        <f>F223</f>
        <v>224044</v>
      </c>
    </row>
    <row r="223" spans="1:6" ht="31.5" x14ac:dyDescent="0.2">
      <c r="A223" s="291" t="s">
        <v>151</v>
      </c>
      <c r="B223" s="343" t="s">
        <v>673</v>
      </c>
      <c r="C223" s="344" t="s">
        <v>37</v>
      </c>
      <c r="D223" s="375" t="s">
        <v>804</v>
      </c>
      <c r="E223" s="346" t="s">
        <v>161</v>
      </c>
      <c r="F223" s="279">
        <f>'Ведомственная 2023'!G206</f>
        <v>224044</v>
      </c>
    </row>
    <row r="224" spans="1:6" ht="31.5" x14ac:dyDescent="0.2">
      <c r="A224" s="374" t="s">
        <v>803</v>
      </c>
      <c r="B224" s="343" t="s">
        <v>673</v>
      </c>
      <c r="C224" s="344" t="s">
        <v>37</v>
      </c>
      <c r="D224" s="375" t="s">
        <v>802</v>
      </c>
      <c r="E224" s="346"/>
      <c r="F224" s="279">
        <f>F225</f>
        <v>213388</v>
      </c>
    </row>
    <row r="225" spans="1:6" ht="31.5" x14ac:dyDescent="0.2">
      <c r="A225" s="291" t="s">
        <v>151</v>
      </c>
      <c r="B225" s="343" t="s">
        <v>673</v>
      </c>
      <c r="C225" s="344" t="s">
        <v>37</v>
      </c>
      <c r="D225" s="375" t="s">
        <v>802</v>
      </c>
      <c r="E225" s="346" t="s">
        <v>161</v>
      </c>
      <c r="F225" s="279">
        <f>'Ведомственная 2023'!G208</f>
        <v>213388</v>
      </c>
    </row>
    <row r="226" spans="1:6" ht="31.5" x14ac:dyDescent="0.2">
      <c r="A226" s="374" t="s">
        <v>801</v>
      </c>
      <c r="B226" s="343" t="s">
        <v>673</v>
      </c>
      <c r="C226" s="344" t="s">
        <v>37</v>
      </c>
      <c r="D226" s="375" t="s">
        <v>800</v>
      </c>
      <c r="E226" s="346"/>
      <c r="F226" s="279">
        <f>F227</f>
        <v>144284</v>
      </c>
    </row>
    <row r="227" spans="1:6" ht="31.5" x14ac:dyDescent="0.2">
      <c r="A227" s="291" t="s">
        <v>151</v>
      </c>
      <c r="B227" s="343" t="s">
        <v>673</v>
      </c>
      <c r="C227" s="344" t="s">
        <v>37</v>
      </c>
      <c r="D227" s="375" t="s">
        <v>800</v>
      </c>
      <c r="E227" s="346" t="s">
        <v>161</v>
      </c>
      <c r="F227" s="279">
        <f>'Ведомственная 2023'!G210</f>
        <v>144284</v>
      </c>
    </row>
    <row r="228" spans="1:6" ht="31.5" x14ac:dyDescent="0.2">
      <c r="A228" s="374" t="s">
        <v>799</v>
      </c>
      <c r="B228" s="343" t="s">
        <v>673</v>
      </c>
      <c r="C228" s="344" t="s">
        <v>37</v>
      </c>
      <c r="D228" s="375" t="s">
        <v>798</v>
      </c>
      <c r="E228" s="346"/>
      <c r="F228" s="279">
        <f>F229</f>
        <v>140724</v>
      </c>
    </row>
    <row r="229" spans="1:6" ht="31.5" x14ac:dyDescent="0.2">
      <c r="A229" s="291" t="s">
        <v>151</v>
      </c>
      <c r="B229" s="343" t="s">
        <v>673</v>
      </c>
      <c r="C229" s="344" t="s">
        <v>37</v>
      </c>
      <c r="D229" s="375" t="s">
        <v>798</v>
      </c>
      <c r="E229" s="346" t="s">
        <v>161</v>
      </c>
      <c r="F229" s="279">
        <f>'Ведомственная 2023'!G212</f>
        <v>140724</v>
      </c>
    </row>
    <row r="230" spans="1:6" ht="31.5" x14ac:dyDescent="0.2">
      <c r="A230" s="374" t="s">
        <v>797</v>
      </c>
      <c r="B230" s="343" t="s">
        <v>673</v>
      </c>
      <c r="C230" s="344" t="s">
        <v>37</v>
      </c>
      <c r="D230" s="375" t="s">
        <v>796</v>
      </c>
      <c r="E230" s="346"/>
      <c r="F230" s="279">
        <f>F231</f>
        <v>169140</v>
      </c>
    </row>
    <row r="231" spans="1:6" ht="31.5" x14ac:dyDescent="0.2">
      <c r="A231" s="291" t="s">
        <v>151</v>
      </c>
      <c r="B231" s="343" t="s">
        <v>673</v>
      </c>
      <c r="C231" s="344" t="s">
        <v>37</v>
      </c>
      <c r="D231" s="375" t="s">
        <v>796</v>
      </c>
      <c r="E231" s="346" t="s">
        <v>161</v>
      </c>
      <c r="F231" s="279">
        <f>'Ведомственная 2023'!G214</f>
        <v>169140</v>
      </c>
    </row>
    <row r="232" spans="1:6" ht="31.5" x14ac:dyDescent="0.2">
      <c r="A232" s="374" t="s">
        <v>795</v>
      </c>
      <c r="B232" s="343" t="s">
        <v>673</v>
      </c>
      <c r="C232" s="344" t="s">
        <v>37</v>
      </c>
      <c r="D232" s="375" t="s">
        <v>794</v>
      </c>
      <c r="E232" s="346"/>
      <c r="F232" s="279">
        <f>F233</f>
        <v>140724</v>
      </c>
    </row>
    <row r="233" spans="1:6" ht="31.5" x14ac:dyDescent="0.2">
      <c r="A233" s="291" t="s">
        <v>151</v>
      </c>
      <c r="B233" s="343" t="s">
        <v>673</v>
      </c>
      <c r="C233" s="344" t="s">
        <v>37</v>
      </c>
      <c r="D233" s="375" t="s">
        <v>794</v>
      </c>
      <c r="E233" s="346" t="s">
        <v>161</v>
      </c>
      <c r="F233" s="279">
        <f>'Ведомственная 2023'!G216</f>
        <v>140724</v>
      </c>
    </row>
    <row r="234" spans="1:6" ht="31.5" x14ac:dyDescent="0.2">
      <c r="A234" s="446" t="s">
        <v>793</v>
      </c>
      <c r="B234" s="343" t="s">
        <v>673</v>
      </c>
      <c r="C234" s="344" t="s">
        <v>37</v>
      </c>
      <c r="D234" s="375" t="s">
        <v>792</v>
      </c>
      <c r="E234" s="295"/>
      <c r="F234" s="328">
        <f>F235</f>
        <v>300000</v>
      </c>
    </row>
    <row r="235" spans="1:6" ht="31.5" x14ac:dyDescent="0.2">
      <c r="A235" s="377" t="s">
        <v>151</v>
      </c>
      <c r="B235" s="345" t="s">
        <v>673</v>
      </c>
      <c r="C235" s="346" t="s">
        <v>37</v>
      </c>
      <c r="D235" s="378" t="s">
        <v>792</v>
      </c>
      <c r="E235" s="295">
        <v>200</v>
      </c>
      <c r="F235" s="279">
        <f>'Ведомственная 2023'!G218</f>
        <v>300000</v>
      </c>
    </row>
    <row r="236" spans="1:6" ht="63" x14ac:dyDescent="0.2">
      <c r="A236" s="376" t="s">
        <v>677</v>
      </c>
      <c r="B236" s="343" t="s">
        <v>673</v>
      </c>
      <c r="C236" s="344" t="s">
        <v>37</v>
      </c>
      <c r="D236" s="375" t="s">
        <v>678</v>
      </c>
      <c r="E236" s="299"/>
      <c r="F236" s="328">
        <f>F237</f>
        <v>1440</v>
      </c>
    </row>
    <row r="237" spans="1:6" ht="47.25" x14ac:dyDescent="0.2">
      <c r="A237" s="376" t="s">
        <v>679</v>
      </c>
      <c r="B237" s="343" t="s">
        <v>673</v>
      </c>
      <c r="C237" s="344" t="s">
        <v>37</v>
      </c>
      <c r="D237" s="375" t="s">
        <v>680</v>
      </c>
      <c r="E237" s="299"/>
      <c r="F237" s="328">
        <f>F238</f>
        <v>1440</v>
      </c>
    </row>
    <row r="238" spans="1:6" ht="22.15" customHeight="1" x14ac:dyDescent="0.2">
      <c r="A238" s="376" t="s">
        <v>681</v>
      </c>
      <c r="B238" s="343" t="s">
        <v>673</v>
      </c>
      <c r="C238" s="344" t="s">
        <v>37</v>
      </c>
      <c r="D238" s="375" t="s">
        <v>682</v>
      </c>
      <c r="E238" s="299"/>
      <c r="F238" s="328">
        <f>F239</f>
        <v>1440</v>
      </c>
    </row>
    <row r="239" spans="1:6" ht="31.5" x14ac:dyDescent="0.2">
      <c r="A239" s="377" t="s">
        <v>151</v>
      </c>
      <c r="B239" s="345" t="s">
        <v>673</v>
      </c>
      <c r="C239" s="346" t="s">
        <v>37</v>
      </c>
      <c r="D239" s="378" t="s">
        <v>682</v>
      </c>
      <c r="E239" s="295">
        <v>200</v>
      </c>
      <c r="F239" s="279">
        <f>'Ведомственная 2023'!G222</f>
        <v>1440</v>
      </c>
    </row>
    <row r="240" spans="1:6" ht="52.9" customHeight="1" x14ac:dyDescent="0.2">
      <c r="A240" s="374" t="s">
        <v>709</v>
      </c>
      <c r="B240" s="343" t="s">
        <v>673</v>
      </c>
      <c r="C240" s="344" t="s">
        <v>37</v>
      </c>
      <c r="D240" s="375" t="s">
        <v>710</v>
      </c>
      <c r="E240" s="295"/>
      <c r="F240" s="328">
        <f>F241</f>
        <v>37621339</v>
      </c>
    </row>
    <row r="241" spans="1:6" ht="97.15" customHeight="1" x14ac:dyDescent="0.2">
      <c r="A241" s="374" t="s">
        <v>711</v>
      </c>
      <c r="B241" s="343" t="s">
        <v>673</v>
      </c>
      <c r="C241" s="344" t="s">
        <v>37</v>
      </c>
      <c r="D241" s="375" t="s">
        <v>712</v>
      </c>
      <c r="E241" s="295"/>
      <c r="F241" s="328">
        <f>F242</f>
        <v>37621339</v>
      </c>
    </row>
    <row r="242" spans="1:6" ht="48" customHeight="1" x14ac:dyDescent="0.2">
      <c r="A242" s="374" t="s">
        <v>713</v>
      </c>
      <c r="B242" s="343" t="s">
        <v>673</v>
      </c>
      <c r="C242" s="344" t="s">
        <v>37</v>
      </c>
      <c r="D242" s="375" t="s">
        <v>714</v>
      </c>
      <c r="E242" s="295"/>
      <c r="F242" s="328">
        <f>F243+F245+F247</f>
        <v>37621339</v>
      </c>
    </row>
    <row r="243" spans="1:6" ht="33.6" customHeight="1" x14ac:dyDescent="0.2">
      <c r="A243" s="374" t="s">
        <v>791</v>
      </c>
      <c r="B243" s="343" t="s">
        <v>673</v>
      </c>
      <c r="C243" s="344" t="s">
        <v>37</v>
      </c>
      <c r="D243" s="375" t="s">
        <v>790</v>
      </c>
      <c r="E243" s="295"/>
      <c r="F243" s="328">
        <f>F244</f>
        <v>35281728</v>
      </c>
    </row>
    <row r="244" spans="1:6" ht="33.6" customHeight="1" x14ac:dyDescent="0.2">
      <c r="A244" s="341" t="s">
        <v>539</v>
      </c>
      <c r="B244" s="345" t="s">
        <v>673</v>
      </c>
      <c r="C244" s="346" t="s">
        <v>37</v>
      </c>
      <c r="D244" s="378" t="s">
        <v>790</v>
      </c>
      <c r="E244" s="295">
        <v>400</v>
      </c>
      <c r="F244" s="279">
        <f>'Ведомственная 2023'!G227</f>
        <v>35281728</v>
      </c>
    </row>
    <row r="245" spans="1:6" ht="33.6" customHeight="1" x14ac:dyDescent="0.2">
      <c r="A245" s="374" t="s">
        <v>789</v>
      </c>
      <c r="B245" s="343" t="s">
        <v>673</v>
      </c>
      <c r="C245" s="344" t="s">
        <v>37</v>
      </c>
      <c r="D245" s="375" t="s">
        <v>788</v>
      </c>
      <c r="E245" s="295"/>
      <c r="F245" s="328">
        <f>F246</f>
        <v>2129611</v>
      </c>
    </row>
    <row r="246" spans="1:6" ht="33.6" customHeight="1" x14ac:dyDescent="0.2">
      <c r="A246" s="341" t="s">
        <v>539</v>
      </c>
      <c r="B246" s="345" t="s">
        <v>673</v>
      </c>
      <c r="C246" s="346" t="s">
        <v>37</v>
      </c>
      <c r="D246" s="378" t="s">
        <v>788</v>
      </c>
      <c r="E246" s="295">
        <v>400</v>
      </c>
      <c r="F246" s="279">
        <f>'Ведомственная 2023'!G229</f>
        <v>2129611</v>
      </c>
    </row>
    <row r="247" spans="1:6" ht="36.6" customHeight="1" x14ac:dyDescent="0.2">
      <c r="A247" s="374" t="s">
        <v>715</v>
      </c>
      <c r="B247" s="343" t="s">
        <v>673</v>
      </c>
      <c r="C247" s="344" t="s">
        <v>37</v>
      </c>
      <c r="D247" s="298" t="s">
        <v>716</v>
      </c>
      <c r="E247" s="295"/>
      <c r="F247" s="328">
        <f>F248</f>
        <v>210000</v>
      </c>
    </row>
    <row r="248" spans="1:6" ht="36.6" customHeight="1" x14ac:dyDescent="0.2">
      <c r="A248" s="377" t="s">
        <v>151</v>
      </c>
      <c r="B248" s="345" t="s">
        <v>673</v>
      </c>
      <c r="C248" s="346" t="s">
        <v>37</v>
      </c>
      <c r="D248" s="294" t="s">
        <v>716</v>
      </c>
      <c r="E248" s="295">
        <v>200</v>
      </c>
      <c r="F248" s="279">
        <f>'Ведомственная 2023'!G231</f>
        <v>210000</v>
      </c>
    </row>
    <row r="249" spans="1:6" ht="15.75" x14ac:dyDescent="0.2">
      <c r="A249" s="296" t="s">
        <v>127</v>
      </c>
      <c r="B249" s="343" t="s">
        <v>43</v>
      </c>
      <c r="C249" s="344"/>
      <c r="D249" s="435"/>
      <c r="E249" s="436"/>
      <c r="F249" s="328">
        <f>F250+F260+F307+F321+F297</f>
        <v>316511220.00999999</v>
      </c>
    </row>
    <row r="250" spans="1:6" ht="15.75" x14ac:dyDescent="0.2">
      <c r="A250" s="296" t="s">
        <v>23</v>
      </c>
      <c r="B250" s="287" t="s">
        <v>43</v>
      </c>
      <c r="C250" s="344" t="s">
        <v>36</v>
      </c>
      <c r="D250" s="435"/>
      <c r="E250" s="436"/>
      <c r="F250" s="328">
        <f>F251</f>
        <v>15968591</v>
      </c>
    </row>
    <row r="251" spans="1:6" ht="31.5" x14ac:dyDescent="0.2">
      <c r="A251" s="357" t="s">
        <v>584</v>
      </c>
      <c r="B251" s="287" t="s">
        <v>43</v>
      </c>
      <c r="C251" s="344" t="s">
        <v>36</v>
      </c>
      <c r="D251" s="435" t="s">
        <v>368</v>
      </c>
      <c r="E251" s="436"/>
      <c r="F251" s="328">
        <f>F252</f>
        <v>15968591</v>
      </c>
    </row>
    <row r="252" spans="1:6" ht="63" x14ac:dyDescent="0.2">
      <c r="A252" s="357" t="s">
        <v>585</v>
      </c>
      <c r="B252" s="287" t="s">
        <v>43</v>
      </c>
      <c r="C252" s="344" t="s">
        <v>36</v>
      </c>
      <c r="D252" s="435" t="s">
        <v>376</v>
      </c>
      <c r="E252" s="436"/>
      <c r="F252" s="328">
        <f>F253</f>
        <v>15968591</v>
      </c>
    </row>
    <row r="253" spans="1:6" ht="31.5" x14ac:dyDescent="0.2">
      <c r="A253" s="277" t="s">
        <v>232</v>
      </c>
      <c r="B253" s="287" t="s">
        <v>43</v>
      </c>
      <c r="C253" s="344" t="s">
        <v>36</v>
      </c>
      <c r="D253" s="298" t="s">
        <v>411</v>
      </c>
      <c r="E253" s="436"/>
      <c r="F253" s="328">
        <f>F254+F256+F258</f>
        <v>15968591</v>
      </c>
    </row>
    <row r="254" spans="1:6" ht="110.25" x14ac:dyDescent="0.2">
      <c r="A254" s="434" t="s">
        <v>211</v>
      </c>
      <c r="B254" s="287" t="s">
        <v>43</v>
      </c>
      <c r="C254" s="344" t="s">
        <v>36</v>
      </c>
      <c r="D254" s="357" t="s">
        <v>233</v>
      </c>
      <c r="E254" s="436"/>
      <c r="F254" s="328">
        <f>F255</f>
        <v>7051083</v>
      </c>
    </row>
    <row r="255" spans="1:6" ht="31.5" x14ac:dyDescent="0.2">
      <c r="A255" s="291" t="s">
        <v>48</v>
      </c>
      <c r="B255" s="293" t="s">
        <v>43</v>
      </c>
      <c r="C255" s="346" t="s">
        <v>36</v>
      </c>
      <c r="D255" s="358" t="s">
        <v>233</v>
      </c>
      <c r="E255" s="346">
        <v>600</v>
      </c>
      <c r="F255" s="279">
        <f>'Ведомственная 2023'!G370</f>
        <v>7051083</v>
      </c>
    </row>
    <row r="256" spans="1:6" ht="31.5" x14ac:dyDescent="0.2">
      <c r="A256" s="296" t="s">
        <v>157</v>
      </c>
      <c r="B256" s="287" t="s">
        <v>43</v>
      </c>
      <c r="C256" s="344" t="s">
        <v>36</v>
      </c>
      <c r="D256" s="353" t="s">
        <v>234</v>
      </c>
      <c r="E256" s="436"/>
      <c r="F256" s="328">
        <f>F257</f>
        <v>8609970</v>
      </c>
    </row>
    <row r="257" spans="1:6" ht="31.5" x14ac:dyDescent="0.2">
      <c r="A257" s="291" t="s">
        <v>48</v>
      </c>
      <c r="B257" s="293" t="s">
        <v>43</v>
      </c>
      <c r="C257" s="346" t="s">
        <v>36</v>
      </c>
      <c r="D257" s="355" t="s">
        <v>234</v>
      </c>
      <c r="E257" s="346">
        <v>600</v>
      </c>
      <c r="F257" s="279">
        <f>'Ведомственная 2023'!G374</f>
        <v>8609970</v>
      </c>
    </row>
    <row r="258" spans="1:6" ht="78.75" x14ac:dyDescent="0.2">
      <c r="A258" s="296" t="s">
        <v>640</v>
      </c>
      <c r="B258" s="287" t="s">
        <v>43</v>
      </c>
      <c r="C258" s="344" t="s">
        <v>36</v>
      </c>
      <c r="D258" s="298" t="s">
        <v>641</v>
      </c>
      <c r="E258" s="351"/>
      <c r="F258" s="328">
        <f>F259</f>
        <v>307538</v>
      </c>
    </row>
    <row r="259" spans="1:6" ht="31.5" x14ac:dyDescent="0.2">
      <c r="A259" s="291" t="s">
        <v>48</v>
      </c>
      <c r="B259" s="293" t="s">
        <v>43</v>
      </c>
      <c r="C259" s="346" t="s">
        <v>36</v>
      </c>
      <c r="D259" s="294" t="s">
        <v>641</v>
      </c>
      <c r="E259" s="319">
        <v>600</v>
      </c>
      <c r="F259" s="279">
        <f>'Ведомственная 2023'!G372</f>
        <v>307538</v>
      </c>
    </row>
    <row r="260" spans="1:6" ht="15.75" x14ac:dyDescent="0.2">
      <c r="A260" s="296" t="s">
        <v>254</v>
      </c>
      <c r="B260" s="287" t="s">
        <v>43</v>
      </c>
      <c r="C260" s="344" t="s">
        <v>37</v>
      </c>
      <c r="D260" s="436"/>
      <c r="E260" s="436"/>
      <c r="F260" s="328">
        <f>F261</f>
        <v>288534233.00999999</v>
      </c>
    </row>
    <row r="261" spans="1:6" ht="31.5" x14ac:dyDescent="0.2">
      <c r="A261" s="357" t="s">
        <v>584</v>
      </c>
      <c r="B261" s="287" t="s">
        <v>43</v>
      </c>
      <c r="C261" s="344" t="s">
        <v>37</v>
      </c>
      <c r="D261" s="435" t="s">
        <v>368</v>
      </c>
      <c r="E261" s="436"/>
      <c r="F261" s="328">
        <f>F262</f>
        <v>288534233.00999999</v>
      </c>
    </row>
    <row r="262" spans="1:6" ht="63" x14ac:dyDescent="0.2">
      <c r="A262" s="357" t="s">
        <v>585</v>
      </c>
      <c r="B262" s="287" t="s">
        <v>43</v>
      </c>
      <c r="C262" s="344" t="s">
        <v>37</v>
      </c>
      <c r="D262" s="435" t="s">
        <v>376</v>
      </c>
      <c r="E262" s="436"/>
      <c r="F262" s="328">
        <f>F263+F272+F281+F286+F291+F294</f>
        <v>288534233.00999999</v>
      </c>
    </row>
    <row r="263" spans="1:6" ht="15.75" x14ac:dyDescent="0.2">
      <c r="A263" s="277" t="s">
        <v>235</v>
      </c>
      <c r="B263" s="287" t="s">
        <v>43</v>
      </c>
      <c r="C263" s="344" t="s">
        <v>37</v>
      </c>
      <c r="D263" s="353" t="s">
        <v>412</v>
      </c>
      <c r="E263" s="436"/>
      <c r="F263" s="328">
        <f>F264+F268+F266+F270</f>
        <v>272426480.00999999</v>
      </c>
    </row>
    <row r="264" spans="1:6" ht="110.25" x14ac:dyDescent="0.2">
      <c r="A264" s="434" t="s">
        <v>145</v>
      </c>
      <c r="B264" s="287" t="s">
        <v>43</v>
      </c>
      <c r="C264" s="344" t="s">
        <v>37</v>
      </c>
      <c r="D264" s="357" t="s">
        <v>236</v>
      </c>
      <c r="E264" s="436"/>
      <c r="F264" s="328">
        <f>F265</f>
        <v>210964813</v>
      </c>
    </row>
    <row r="265" spans="1:6" ht="31.5" x14ac:dyDescent="0.2">
      <c r="A265" s="291" t="s">
        <v>48</v>
      </c>
      <c r="B265" s="293" t="s">
        <v>43</v>
      </c>
      <c r="C265" s="346" t="s">
        <v>37</v>
      </c>
      <c r="D265" s="358" t="s">
        <v>236</v>
      </c>
      <c r="E265" s="346">
        <v>600</v>
      </c>
      <c r="F265" s="279">
        <f>'Ведомственная 2023'!G380</f>
        <v>210964813</v>
      </c>
    </row>
    <row r="266" spans="1:6" ht="47.25" x14ac:dyDescent="0.2">
      <c r="A266" s="359" t="s">
        <v>494</v>
      </c>
      <c r="B266" s="287" t="s">
        <v>43</v>
      </c>
      <c r="C266" s="344" t="s">
        <v>37</v>
      </c>
      <c r="D266" s="298" t="s">
        <v>723</v>
      </c>
      <c r="E266" s="344"/>
      <c r="F266" s="328">
        <f>F267</f>
        <v>13905360</v>
      </c>
    </row>
    <row r="267" spans="1:6" ht="31.5" x14ac:dyDescent="0.2">
      <c r="A267" s="360" t="s">
        <v>48</v>
      </c>
      <c r="B267" s="293" t="s">
        <v>43</v>
      </c>
      <c r="C267" s="346" t="s">
        <v>37</v>
      </c>
      <c r="D267" s="294" t="s">
        <v>723</v>
      </c>
      <c r="E267" s="346" t="s">
        <v>312</v>
      </c>
      <c r="F267" s="279">
        <f>'Ведомственная 2023'!G382</f>
        <v>13905360</v>
      </c>
    </row>
    <row r="268" spans="1:6" ht="31.5" x14ac:dyDescent="0.2">
      <c r="A268" s="296" t="s">
        <v>157</v>
      </c>
      <c r="B268" s="287" t="s">
        <v>43</v>
      </c>
      <c r="C268" s="344" t="s">
        <v>37</v>
      </c>
      <c r="D268" s="353" t="s">
        <v>237</v>
      </c>
      <c r="E268" s="436"/>
      <c r="F268" s="328">
        <f>F269</f>
        <v>35100446.009999998</v>
      </c>
    </row>
    <row r="269" spans="1:6" ht="31.5" x14ac:dyDescent="0.2">
      <c r="A269" s="291" t="s">
        <v>48</v>
      </c>
      <c r="B269" s="293" t="s">
        <v>43</v>
      </c>
      <c r="C269" s="346" t="s">
        <v>37</v>
      </c>
      <c r="D269" s="355" t="s">
        <v>237</v>
      </c>
      <c r="E269" s="346">
        <v>600</v>
      </c>
      <c r="F269" s="279">
        <f>'Ведомственная 2023'!G384</f>
        <v>35100446.009999998</v>
      </c>
    </row>
    <row r="270" spans="1:6" ht="78.75" x14ac:dyDescent="0.2">
      <c r="A270" s="296" t="s">
        <v>640</v>
      </c>
      <c r="B270" s="287" t="s">
        <v>43</v>
      </c>
      <c r="C270" s="287" t="s">
        <v>37</v>
      </c>
      <c r="D270" s="350" t="s">
        <v>642</v>
      </c>
      <c r="E270" s="344"/>
      <c r="F270" s="328">
        <f>F271</f>
        <v>12455861</v>
      </c>
    </row>
    <row r="271" spans="1:6" ht="31.5" x14ac:dyDescent="0.2">
      <c r="A271" s="291" t="s">
        <v>48</v>
      </c>
      <c r="B271" s="293" t="s">
        <v>43</v>
      </c>
      <c r="C271" s="293" t="s">
        <v>37</v>
      </c>
      <c r="D271" s="352" t="s">
        <v>642</v>
      </c>
      <c r="E271" s="346" t="s">
        <v>312</v>
      </c>
      <c r="F271" s="279">
        <f>'Ведомственная 2023'!G386</f>
        <v>12455861</v>
      </c>
    </row>
    <row r="272" spans="1:6" ht="31.5" x14ac:dyDescent="0.2">
      <c r="A272" s="277" t="s">
        <v>238</v>
      </c>
      <c r="B272" s="287" t="s">
        <v>43</v>
      </c>
      <c r="C272" s="344" t="s">
        <v>37</v>
      </c>
      <c r="D272" s="357" t="s">
        <v>413</v>
      </c>
      <c r="E272" s="346"/>
      <c r="F272" s="328">
        <f>F273+F275+F277+F279</f>
        <v>7760272</v>
      </c>
    </row>
    <row r="273" spans="1:6" ht="86.45" customHeight="1" x14ac:dyDescent="0.2">
      <c r="A273" s="307" t="s">
        <v>548</v>
      </c>
      <c r="B273" s="287" t="s">
        <v>43</v>
      </c>
      <c r="C273" s="287" t="s">
        <v>37</v>
      </c>
      <c r="D273" s="298" t="s">
        <v>502</v>
      </c>
      <c r="E273" s="351"/>
      <c r="F273" s="328">
        <f>F274</f>
        <v>342276</v>
      </c>
    </row>
    <row r="274" spans="1:6" ht="31.5" x14ac:dyDescent="0.2">
      <c r="A274" s="360" t="s">
        <v>48</v>
      </c>
      <c r="B274" s="293" t="s">
        <v>43</v>
      </c>
      <c r="C274" s="293" t="s">
        <v>37</v>
      </c>
      <c r="D274" s="294" t="s">
        <v>502</v>
      </c>
      <c r="E274" s="319">
        <v>600</v>
      </c>
      <c r="F274" s="279">
        <f>'Ведомственная 2023'!G389</f>
        <v>342276</v>
      </c>
    </row>
    <row r="275" spans="1:6" ht="66.599999999999994" customHeight="1" x14ac:dyDescent="0.2">
      <c r="A275" s="277" t="s">
        <v>549</v>
      </c>
      <c r="B275" s="287" t="s">
        <v>43</v>
      </c>
      <c r="C275" s="344" t="s">
        <v>37</v>
      </c>
      <c r="D275" s="357" t="s">
        <v>7</v>
      </c>
      <c r="E275" s="436"/>
      <c r="F275" s="328">
        <f>F276</f>
        <v>3312849</v>
      </c>
    </row>
    <row r="276" spans="1:6" ht="31.5" x14ac:dyDescent="0.2">
      <c r="A276" s="291" t="s">
        <v>48</v>
      </c>
      <c r="B276" s="293" t="s">
        <v>43</v>
      </c>
      <c r="C276" s="346" t="s">
        <v>37</v>
      </c>
      <c r="D276" s="358" t="s">
        <v>7</v>
      </c>
      <c r="E276" s="346">
        <v>600</v>
      </c>
      <c r="F276" s="279">
        <f>'Ведомственная 2023'!G391</f>
        <v>3312849</v>
      </c>
    </row>
    <row r="277" spans="1:6" ht="63" x14ac:dyDescent="0.2">
      <c r="A277" s="296" t="s">
        <v>503</v>
      </c>
      <c r="B277" s="287" t="s">
        <v>43</v>
      </c>
      <c r="C277" s="344" t="s">
        <v>37</v>
      </c>
      <c r="D277" s="298" t="s">
        <v>504</v>
      </c>
      <c r="E277" s="344"/>
      <c r="F277" s="328">
        <f>F278</f>
        <v>3184335</v>
      </c>
    </row>
    <row r="278" spans="1:6" ht="31.5" x14ac:dyDescent="0.2">
      <c r="A278" s="291" t="s">
        <v>48</v>
      </c>
      <c r="B278" s="293" t="s">
        <v>43</v>
      </c>
      <c r="C278" s="346" t="s">
        <v>37</v>
      </c>
      <c r="D278" s="294" t="s">
        <v>504</v>
      </c>
      <c r="E278" s="346" t="s">
        <v>312</v>
      </c>
      <c r="F278" s="279">
        <f>'Ведомственная 2023'!G393</f>
        <v>3184335</v>
      </c>
    </row>
    <row r="279" spans="1:6" ht="31.5" x14ac:dyDescent="0.2">
      <c r="A279" s="296" t="s">
        <v>509</v>
      </c>
      <c r="B279" s="287" t="s">
        <v>43</v>
      </c>
      <c r="C279" s="287" t="s">
        <v>37</v>
      </c>
      <c r="D279" s="298" t="s">
        <v>510</v>
      </c>
      <c r="E279" s="346"/>
      <c r="F279" s="328">
        <f>F280</f>
        <v>920812</v>
      </c>
    </row>
    <row r="280" spans="1:6" ht="31.5" x14ac:dyDescent="0.2">
      <c r="A280" s="291" t="s">
        <v>48</v>
      </c>
      <c r="B280" s="293" t="s">
        <v>43</v>
      </c>
      <c r="C280" s="293" t="s">
        <v>37</v>
      </c>
      <c r="D280" s="294" t="s">
        <v>510</v>
      </c>
      <c r="E280" s="346" t="s">
        <v>312</v>
      </c>
      <c r="F280" s="279">
        <f>'Ведомственная 2023'!G395</f>
        <v>920812</v>
      </c>
    </row>
    <row r="281" spans="1:6" ht="31.5" x14ac:dyDescent="0.2">
      <c r="A281" s="277" t="s">
        <v>239</v>
      </c>
      <c r="B281" s="287" t="s">
        <v>43</v>
      </c>
      <c r="C281" s="344" t="s">
        <v>37</v>
      </c>
      <c r="D281" s="357" t="s">
        <v>414</v>
      </c>
      <c r="E281" s="344"/>
      <c r="F281" s="328">
        <f>F282+F284</f>
        <v>3272660</v>
      </c>
    </row>
    <row r="282" spans="1:6" ht="31.5" x14ac:dyDescent="0.2">
      <c r="A282" s="307" t="s">
        <v>498</v>
      </c>
      <c r="B282" s="287" t="s">
        <v>43</v>
      </c>
      <c r="C282" s="287" t="s">
        <v>37</v>
      </c>
      <c r="D282" s="298" t="s">
        <v>499</v>
      </c>
      <c r="E282" s="351"/>
      <c r="F282" s="328">
        <f>F283</f>
        <v>362398</v>
      </c>
    </row>
    <row r="283" spans="1:6" ht="31.5" x14ac:dyDescent="0.2">
      <c r="A283" s="360" t="s">
        <v>48</v>
      </c>
      <c r="B283" s="293" t="s">
        <v>43</v>
      </c>
      <c r="C283" s="293" t="s">
        <v>37</v>
      </c>
      <c r="D283" s="294" t="s">
        <v>499</v>
      </c>
      <c r="E283" s="295">
        <v>600</v>
      </c>
      <c r="F283" s="279">
        <f>'Ведомственная 2023'!G398</f>
        <v>362398</v>
      </c>
    </row>
    <row r="284" spans="1:6" ht="36" customHeight="1" x14ac:dyDescent="0.2">
      <c r="A284" s="277" t="s">
        <v>240</v>
      </c>
      <c r="B284" s="287" t="s">
        <v>43</v>
      </c>
      <c r="C284" s="344" t="s">
        <v>37</v>
      </c>
      <c r="D284" s="298" t="s">
        <v>241</v>
      </c>
      <c r="E284" s="436"/>
      <c r="F284" s="328">
        <f>F285</f>
        <v>2910262</v>
      </c>
    </row>
    <row r="285" spans="1:6" ht="31.5" x14ac:dyDescent="0.2">
      <c r="A285" s="291" t="s">
        <v>48</v>
      </c>
      <c r="B285" s="293" t="s">
        <v>43</v>
      </c>
      <c r="C285" s="346" t="s">
        <v>37</v>
      </c>
      <c r="D285" s="294" t="s">
        <v>241</v>
      </c>
      <c r="E285" s="346">
        <v>600</v>
      </c>
      <c r="F285" s="279">
        <f>'Ведомственная 2023'!G400</f>
        <v>2910262</v>
      </c>
    </row>
    <row r="286" spans="1:6" ht="31.5" x14ac:dyDescent="0.2">
      <c r="A286" s="296" t="s">
        <v>477</v>
      </c>
      <c r="B286" s="287" t="s">
        <v>43</v>
      </c>
      <c r="C286" s="287" t="s">
        <v>37</v>
      </c>
      <c r="D286" s="298" t="s">
        <v>478</v>
      </c>
      <c r="E286" s="351"/>
      <c r="F286" s="328">
        <f>F287+F289</f>
        <v>2260483</v>
      </c>
    </row>
    <row r="287" spans="1:6" ht="63" x14ac:dyDescent="0.2">
      <c r="A287" s="296" t="s">
        <v>500</v>
      </c>
      <c r="B287" s="287" t="s">
        <v>43</v>
      </c>
      <c r="C287" s="287" t="s">
        <v>37</v>
      </c>
      <c r="D287" s="298" t="s">
        <v>501</v>
      </c>
      <c r="E287" s="351"/>
      <c r="F287" s="328">
        <f>F288</f>
        <v>821016</v>
      </c>
    </row>
    <row r="288" spans="1:6" ht="31.5" x14ac:dyDescent="0.2">
      <c r="A288" s="291" t="s">
        <v>48</v>
      </c>
      <c r="B288" s="293" t="s">
        <v>43</v>
      </c>
      <c r="C288" s="293" t="s">
        <v>37</v>
      </c>
      <c r="D288" s="294" t="s">
        <v>501</v>
      </c>
      <c r="E288" s="295">
        <v>600</v>
      </c>
      <c r="F288" s="328">
        <f>'Ведомственная 2023'!G403</f>
        <v>821016</v>
      </c>
    </row>
    <row r="289" spans="1:6" ht="63" x14ac:dyDescent="0.2">
      <c r="A289" s="291" t="s">
        <v>479</v>
      </c>
      <c r="B289" s="287" t="s">
        <v>43</v>
      </c>
      <c r="C289" s="287" t="s">
        <v>37</v>
      </c>
      <c r="D289" s="298" t="s">
        <v>480</v>
      </c>
      <c r="E289" s="299"/>
      <c r="F289" s="328">
        <f>F290</f>
        <v>1439467</v>
      </c>
    </row>
    <row r="290" spans="1:6" ht="31.5" x14ac:dyDescent="0.2">
      <c r="A290" s="291" t="s">
        <v>48</v>
      </c>
      <c r="B290" s="293" t="s">
        <v>43</v>
      </c>
      <c r="C290" s="293" t="s">
        <v>37</v>
      </c>
      <c r="D290" s="294" t="s">
        <v>480</v>
      </c>
      <c r="E290" s="295">
        <v>600</v>
      </c>
      <c r="F290" s="279">
        <f>'Ведомственная 2023'!G405</f>
        <v>1439467</v>
      </c>
    </row>
    <row r="291" spans="1:6" ht="15.75" x14ac:dyDescent="0.2">
      <c r="A291" s="384" t="s">
        <v>507</v>
      </c>
      <c r="B291" s="287" t="s">
        <v>43</v>
      </c>
      <c r="C291" s="287" t="s">
        <v>37</v>
      </c>
      <c r="D291" s="298" t="s">
        <v>508</v>
      </c>
      <c r="E291" s="295"/>
      <c r="F291" s="328">
        <f>F292</f>
        <v>2532179</v>
      </c>
    </row>
    <row r="292" spans="1:6" ht="159.6" customHeight="1" x14ac:dyDescent="0.2">
      <c r="A292" s="384" t="s">
        <v>721</v>
      </c>
      <c r="B292" s="287" t="s">
        <v>43</v>
      </c>
      <c r="C292" s="287" t="s">
        <v>37</v>
      </c>
      <c r="D292" s="298" t="s">
        <v>689</v>
      </c>
      <c r="E292" s="299"/>
      <c r="F292" s="328">
        <f>F293</f>
        <v>2532179</v>
      </c>
    </row>
    <row r="293" spans="1:6" ht="31.5" x14ac:dyDescent="0.2">
      <c r="A293" s="291" t="s">
        <v>48</v>
      </c>
      <c r="B293" s="293" t="s">
        <v>43</v>
      </c>
      <c r="C293" s="293" t="s">
        <v>37</v>
      </c>
      <c r="D293" s="294" t="s">
        <v>689</v>
      </c>
      <c r="E293" s="295">
        <v>600</v>
      </c>
      <c r="F293" s="279">
        <f>'Ведомственная 2023'!G408</f>
        <v>2532179</v>
      </c>
    </row>
    <row r="294" spans="1:6" ht="31.5" x14ac:dyDescent="0.2">
      <c r="A294" s="296" t="s">
        <v>704</v>
      </c>
      <c r="B294" s="343" t="s">
        <v>43</v>
      </c>
      <c r="C294" s="343" t="s">
        <v>37</v>
      </c>
      <c r="D294" s="375" t="s">
        <v>705</v>
      </c>
      <c r="E294" s="343"/>
      <c r="F294" s="328">
        <f>F295</f>
        <v>282159</v>
      </c>
    </row>
    <row r="295" spans="1:6" ht="63" x14ac:dyDescent="0.2">
      <c r="A295" s="296" t="s">
        <v>706</v>
      </c>
      <c r="B295" s="343" t="s">
        <v>43</v>
      </c>
      <c r="C295" s="343" t="s">
        <v>37</v>
      </c>
      <c r="D295" s="375" t="s">
        <v>707</v>
      </c>
      <c r="E295" s="343"/>
      <c r="F295" s="328">
        <f>F296</f>
        <v>282159</v>
      </c>
    </row>
    <row r="296" spans="1:6" ht="31.5" x14ac:dyDescent="0.2">
      <c r="A296" s="291" t="s">
        <v>48</v>
      </c>
      <c r="B296" s="345" t="s">
        <v>43</v>
      </c>
      <c r="C296" s="345" t="s">
        <v>37</v>
      </c>
      <c r="D296" s="378" t="s">
        <v>707</v>
      </c>
      <c r="E296" s="345" t="s">
        <v>312</v>
      </c>
      <c r="F296" s="279">
        <f>'Ведомственная 2023'!G411</f>
        <v>282159</v>
      </c>
    </row>
    <row r="297" spans="1:6" ht="15.75" x14ac:dyDescent="0.2">
      <c r="A297" s="296" t="s">
        <v>272</v>
      </c>
      <c r="B297" s="287" t="s">
        <v>43</v>
      </c>
      <c r="C297" s="343" t="s">
        <v>38</v>
      </c>
      <c r="D297" s="294"/>
      <c r="E297" s="295"/>
      <c r="F297" s="328">
        <f>F298</f>
        <v>6710897</v>
      </c>
    </row>
    <row r="298" spans="1:6" ht="63" x14ac:dyDescent="0.2">
      <c r="A298" s="357" t="s">
        <v>586</v>
      </c>
      <c r="B298" s="287" t="s">
        <v>43</v>
      </c>
      <c r="C298" s="343" t="s">
        <v>38</v>
      </c>
      <c r="D298" s="435" t="s">
        <v>383</v>
      </c>
      <c r="E298" s="436"/>
      <c r="F298" s="328">
        <f>F299+F304</f>
        <v>6710897</v>
      </c>
    </row>
    <row r="299" spans="1:6" ht="31.5" x14ac:dyDescent="0.2">
      <c r="A299" s="357" t="s">
        <v>242</v>
      </c>
      <c r="B299" s="287" t="s">
        <v>43</v>
      </c>
      <c r="C299" s="343" t="s">
        <v>38</v>
      </c>
      <c r="D299" s="298" t="s">
        <v>415</v>
      </c>
      <c r="E299" s="436"/>
      <c r="F299" s="328">
        <f>F300+F302</f>
        <v>4812081</v>
      </c>
    </row>
    <row r="300" spans="1:6" ht="31.5" x14ac:dyDescent="0.2">
      <c r="A300" s="296" t="s">
        <v>157</v>
      </c>
      <c r="B300" s="287" t="s">
        <v>43</v>
      </c>
      <c r="C300" s="343" t="s">
        <v>38</v>
      </c>
      <c r="D300" s="353" t="s">
        <v>243</v>
      </c>
      <c r="E300" s="436"/>
      <c r="F300" s="328">
        <f>F301</f>
        <v>4533556</v>
      </c>
    </row>
    <row r="301" spans="1:6" ht="31.5" x14ac:dyDescent="0.2">
      <c r="A301" s="291" t="s">
        <v>48</v>
      </c>
      <c r="B301" s="293" t="s">
        <v>43</v>
      </c>
      <c r="C301" s="345" t="s">
        <v>38</v>
      </c>
      <c r="D301" s="355" t="s">
        <v>243</v>
      </c>
      <c r="E301" s="346" t="s">
        <v>312</v>
      </c>
      <c r="F301" s="279">
        <f>'Ведомственная 2023'!G417</f>
        <v>4533556</v>
      </c>
    </row>
    <row r="302" spans="1:6" ht="78.75" x14ac:dyDescent="0.2">
      <c r="A302" s="296" t="s">
        <v>640</v>
      </c>
      <c r="B302" s="287" t="s">
        <v>43</v>
      </c>
      <c r="C302" s="343" t="s">
        <v>38</v>
      </c>
      <c r="D302" s="353" t="s">
        <v>643</v>
      </c>
      <c r="E302" s="344"/>
      <c r="F302" s="328">
        <f>F303</f>
        <v>278525</v>
      </c>
    </row>
    <row r="303" spans="1:6" ht="31.5" x14ac:dyDescent="0.2">
      <c r="A303" s="291" t="s">
        <v>48</v>
      </c>
      <c r="B303" s="293" t="s">
        <v>43</v>
      </c>
      <c r="C303" s="345" t="s">
        <v>38</v>
      </c>
      <c r="D303" s="355" t="s">
        <v>643</v>
      </c>
      <c r="E303" s="346" t="s">
        <v>312</v>
      </c>
      <c r="F303" s="279">
        <f>'Ведомственная 2023'!G419</f>
        <v>278525</v>
      </c>
    </row>
    <row r="304" spans="1:6" ht="47.25" x14ac:dyDescent="0.2">
      <c r="A304" s="296" t="s">
        <v>644</v>
      </c>
      <c r="B304" s="287" t="s">
        <v>43</v>
      </c>
      <c r="C304" s="343" t="s">
        <v>38</v>
      </c>
      <c r="D304" s="350" t="s">
        <v>645</v>
      </c>
      <c r="E304" s="351"/>
      <c r="F304" s="328">
        <f>F305</f>
        <v>1898816</v>
      </c>
    </row>
    <row r="305" spans="1:6" ht="47.25" x14ac:dyDescent="0.2">
      <c r="A305" s="291" t="s">
        <v>646</v>
      </c>
      <c r="B305" s="293" t="s">
        <v>43</v>
      </c>
      <c r="C305" s="345" t="s">
        <v>38</v>
      </c>
      <c r="D305" s="352" t="s">
        <v>647</v>
      </c>
      <c r="E305" s="351"/>
      <c r="F305" s="279">
        <f>F306</f>
        <v>1898816</v>
      </c>
    </row>
    <row r="306" spans="1:6" ht="31.5" x14ac:dyDescent="0.2">
      <c r="A306" s="291" t="s">
        <v>48</v>
      </c>
      <c r="B306" s="293" t="s">
        <v>43</v>
      </c>
      <c r="C306" s="345" t="s">
        <v>38</v>
      </c>
      <c r="D306" s="352" t="s">
        <v>647</v>
      </c>
      <c r="E306" s="319">
        <v>600</v>
      </c>
      <c r="F306" s="279">
        <f>'Ведомственная 2023'!G422</f>
        <v>1898816</v>
      </c>
    </row>
    <row r="307" spans="1:6" ht="15.75" x14ac:dyDescent="0.2">
      <c r="A307" s="296" t="s">
        <v>279</v>
      </c>
      <c r="B307" s="287" t="s">
        <v>43</v>
      </c>
      <c r="C307" s="344" t="s">
        <v>43</v>
      </c>
      <c r="D307" s="436" t="s">
        <v>307</v>
      </c>
      <c r="E307" s="436"/>
      <c r="F307" s="328">
        <f>F308</f>
        <v>167000</v>
      </c>
    </row>
    <row r="308" spans="1:6" ht="66.75" customHeight="1" x14ac:dyDescent="0.2">
      <c r="A308" s="357" t="s">
        <v>587</v>
      </c>
      <c r="B308" s="287" t="s">
        <v>43</v>
      </c>
      <c r="C308" s="344" t="s">
        <v>43</v>
      </c>
      <c r="D308" s="435" t="s">
        <v>369</v>
      </c>
      <c r="E308" s="436"/>
      <c r="F308" s="328">
        <f>F309+F317</f>
        <v>167000</v>
      </c>
    </row>
    <row r="309" spans="1:6" ht="94.5" x14ac:dyDescent="0.2">
      <c r="A309" s="296" t="s">
        <v>588</v>
      </c>
      <c r="B309" s="287" t="s">
        <v>43</v>
      </c>
      <c r="C309" s="344" t="s">
        <v>43</v>
      </c>
      <c r="D309" s="435" t="s">
        <v>382</v>
      </c>
      <c r="E309" s="436"/>
      <c r="F309" s="328">
        <f>F310+F314</f>
        <v>137000</v>
      </c>
    </row>
    <row r="310" spans="1:6" ht="34.5" customHeight="1" x14ac:dyDescent="0.2">
      <c r="A310" s="277" t="s">
        <v>197</v>
      </c>
      <c r="B310" s="287" t="s">
        <v>43</v>
      </c>
      <c r="C310" s="344" t="s">
        <v>43</v>
      </c>
      <c r="D310" s="357" t="s">
        <v>416</v>
      </c>
      <c r="E310" s="436"/>
      <c r="F310" s="328">
        <f>F311</f>
        <v>85000</v>
      </c>
    </row>
    <row r="311" spans="1:6" ht="15.75" x14ac:dyDescent="0.2">
      <c r="A311" s="296" t="s">
        <v>17</v>
      </c>
      <c r="B311" s="287" t="s">
        <v>43</v>
      </c>
      <c r="C311" s="344" t="s">
        <v>43</v>
      </c>
      <c r="D311" s="357" t="s">
        <v>198</v>
      </c>
      <c r="E311" s="436"/>
      <c r="F311" s="328">
        <f>F312+F313</f>
        <v>85000</v>
      </c>
    </row>
    <row r="312" spans="1:6" ht="31.5" x14ac:dyDescent="0.2">
      <c r="A312" s="291" t="s">
        <v>151</v>
      </c>
      <c r="B312" s="293" t="s">
        <v>43</v>
      </c>
      <c r="C312" s="346" t="s">
        <v>43</v>
      </c>
      <c r="D312" s="358" t="s">
        <v>198</v>
      </c>
      <c r="E312" s="346">
        <v>200</v>
      </c>
      <c r="F312" s="279">
        <f>'Ведомственная 2023'!G238</f>
        <v>40000</v>
      </c>
    </row>
    <row r="313" spans="1:6" ht="15.75" x14ac:dyDescent="0.2">
      <c r="A313" s="291" t="s">
        <v>275</v>
      </c>
      <c r="B313" s="293" t="s">
        <v>43</v>
      </c>
      <c r="C313" s="346" t="s">
        <v>43</v>
      </c>
      <c r="D313" s="358" t="s">
        <v>198</v>
      </c>
      <c r="E313" s="346">
        <v>300</v>
      </c>
      <c r="F313" s="279">
        <f>'Ведомственная 2023'!G239</f>
        <v>45000</v>
      </c>
    </row>
    <row r="314" spans="1:6" ht="63" x14ac:dyDescent="0.2">
      <c r="A314" s="277" t="s">
        <v>55</v>
      </c>
      <c r="B314" s="287" t="s">
        <v>43</v>
      </c>
      <c r="C314" s="344" t="s">
        <v>43</v>
      </c>
      <c r="D314" s="357" t="s">
        <v>417</v>
      </c>
      <c r="E314" s="344"/>
      <c r="F314" s="328">
        <f>F315</f>
        <v>52000</v>
      </c>
    </row>
    <row r="315" spans="1:6" ht="15.75" x14ac:dyDescent="0.2">
      <c r="A315" s="291" t="s">
        <v>17</v>
      </c>
      <c r="B315" s="293" t="s">
        <v>43</v>
      </c>
      <c r="C315" s="346" t="s">
        <v>43</v>
      </c>
      <c r="D315" s="358" t="s">
        <v>199</v>
      </c>
      <c r="E315" s="346"/>
      <c r="F315" s="279">
        <f>F316</f>
        <v>52000</v>
      </c>
    </row>
    <row r="316" spans="1:6" ht="31.5" x14ac:dyDescent="0.2">
      <c r="A316" s="291" t="s">
        <v>151</v>
      </c>
      <c r="B316" s="293" t="s">
        <v>43</v>
      </c>
      <c r="C316" s="346" t="s">
        <v>43</v>
      </c>
      <c r="D316" s="358" t="s">
        <v>199</v>
      </c>
      <c r="E316" s="346" t="s">
        <v>161</v>
      </c>
      <c r="F316" s="279">
        <f>'Ведомственная 2023'!G242</f>
        <v>52000</v>
      </c>
    </row>
    <row r="317" spans="1:6" ht="81" customHeight="1" x14ac:dyDescent="0.2">
      <c r="A317" s="357" t="s">
        <v>589</v>
      </c>
      <c r="B317" s="287" t="s">
        <v>43</v>
      </c>
      <c r="C317" s="344" t="s">
        <v>43</v>
      </c>
      <c r="D317" s="435" t="s">
        <v>381</v>
      </c>
      <c r="E317" s="436"/>
      <c r="F317" s="328">
        <f>F318</f>
        <v>30000</v>
      </c>
    </row>
    <row r="318" spans="1:6" ht="31.5" x14ac:dyDescent="0.2">
      <c r="A318" s="296" t="s">
        <v>310</v>
      </c>
      <c r="B318" s="287" t="s">
        <v>43</v>
      </c>
      <c r="C318" s="344" t="s">
        <v>43</v>
      </c>
      <c r="D318" s="298" t="s">
        <v>418</v>
      </c>
      <c r="E318" s="436"/>
      <c r="F318" s="328">
        <f>F319</f>
        <v>30000</v>
      </c>
    </row>
    <row r="319" spans="1:6" ht="15.75" x14ac:dyDescent="0.2">
      <c r="A319" s="296" t="s">
        <v>213</v>
      </c>
      <c r="B319" s="287" t="s">
        <v>43</v>
      </c>
      <c r="C319" s="344" t="s">
        <v>43</v>
      </c>
      <c r="D319" s="353" t="s">
        <v>201</v>
      </c>
      <c r="E319" s="344"/>
      <c r="F319" s="328">
        <f>F320</f>
        <v>30000</v>
      </c>
    </row>
    <row r="320" spans="1:6" ht="31.5" x14ac:dyDescent="0.2">
      <c r="A320" s="291" t="s">
        <v>151</v>
      </c>
      <c r="B320" s="293" t="s">
        <v>43</v>
      </c>
      <c r="C320" s="346" t="s">
        <v>43</v>
      </c>
      <c r="D320" s="355" t="s">
        <v>201</v>
      </c>
      <c r="E320" s="346" t="s">
        <v>161</v>
      </c>
      <c r="F320" s="279">
        <f>'Ведомственная 2023'!G246</f>
        <v>30000</v>
      </c>
    </row>
    <row r="321" spans="1:6" ht="15.75" x14ac:dyDescent="0.2">
      <c r="A321" s="296" t="s">
        <v>14</v>
      </c>
      <c r="B321" s="287" t="s">
        <v>43</v>
      </c>
      <c r="C321" s="344" t="s">
        <v>41</v>
      </c>
      <c r="D321" s="436" t="s">
        <v>307</v>
      </c>
      <c r="E321" s="436"/>
      <c r="F321" s="328">
        <f>F322+F331</f>
        <v>5130499</v>
      </c>
    </row>
    <row r="322" spans="1:6" ht="31.5" x14ac:dyDescent="0.2">
      <c r="A322" s="357" t="s">
        <v>584</v>
      </c>
      <c r="B322" s="287" t="s">
        <v>43</v>
      </c>
      <c r="C322" s="287" t="s">
        <v>41</v>
      </c>
      <c r="D322" s="435" t="s">
        <v>368</v>
      </c>
      <c r="E322" s="354"/>
      <c r="F322" s="328">
        <f>F323</f>
        <v>2207806</v>
      </c>
    </row>
    <row r="323" spans="1:6" ht="63" x14ac:dyDescent="0.2">
      <c r="A323" s="357" t="s">
        <v>590</v>
      </c>
      <c r="B323" s="287" t="s">
        <v>43</v>
      </c>
      <c r="C323" s="287" t="s">
        <v>41</v>
      </c>
      <c r="D323" s="435" t="s">
        <v>380</v>
      </c>
      <c r="E323" s="354"/>
      <c r="F323" s="328">
        <f>F324+F328</f>
        <v>2207806</v>
      </c>
    </row>
    <row r="324" spans="1:6" ht="78.75" x14ac:dyDescent="0.2">
      <c r="A324" s="277" t="s">
        <v>591</v>
      </c>
      <c r="B324" s="287" t="s">
        <v>43</v>
      </c>
      <c r="C324" s="287" t="s">
        <v>41</v>
      </c>
      <c r="D324" s="298" t="s">
        <v>419</v>
      </c>
      <c r="E324" s="299"/>
      <c r="F324" s="328">
        <f>F325</f>
        <v>2167522</v>
      </c>
    </row>
    <row r="325" spans="1:6" ht="31.5" x14ac:dyDescent="0.2">
      <c r="A325" s="291" t="s">
        <v>157</v>
      </c>
      <c r="B325" s="293" t="s">
        <v>43</v>
      </c>
      <c r="C325" s="293" t="s">
        <v>41</v>
      </c>
      <c r="D325" s="358" t="s">
        <v>244</v>
      </c>
      <c r="E325" s="295"/>
      <c r="F325" s="279">
        <f>F326+F327</f>
        <v>2167522</v>
      </c>
    </row>
    <row r="326" spans="1:6" ht="63" x14ac:dyDescent="0.2">
      <c r="A326" s="291" t="s">
        <v>47</v>
      </c>
      <c r="B326" s="293" t="s">
        <v>43</v>
      </c>
      <c r="C326" s="293" t="s">
        <v>41</v>
      </c>
      <c r="D326" s="358" t="s">
        <v>244</v>
      </c>
      <c r="E326" s="356">
        <v>100</v>
      </c>
      <c r="F326" s="279">
        <f>'Ведомственная 2023'!G428</f>
        <v>2132968</v>
      </c>
    </row>
    <row r="327" spans="1:6" ht="31.5" x14ac:dyDescent="0.2">
      <c r="A327" s="291" t="s">
        <v>151</v>
      </c>
      <c r="B327" s="293" t="s">
        <v>43</v>
      </c>
      <c r="C327" s="293" t="s">
        <v>41</v>
      </c>
      <c r="D327" s="358" t="s">
        <v>244</v>
      </c>
      <c r="E327" s="356">
        <v>200</v>
      </c>
      <c r="F327" s="279">
        <f>'Ведомственная 2023'!G429</f>
        <v>34554</v>
      </c>
    </row>
    <row r="328" spans="1:6" ht="31.5" x14ac:dyDescent="0.2">
      <c r="A328" s="277" t="s">
        <v>717</v>
      </c>
      <c r="B328" s="287" t="s">
        <v>43</v>
      </c>
      <c r="C328" s="287" t="s">
        <v>41</v>
      </c>
      <c r="D328" s="357" t="s">
        <v>718</v>
      </c>
      <c r="E328" s="354"/>
      <c r="F328" s="328">
        <f>F329</f>
        <v>40284</v>
      </c>
    </row>
    <row r="329" spans="1:6" ht="47.25" x14ac:dyDescent="0.2">
      <c r="A329" s="358" t="s">
        <v>212</v>
      </c>
      <c r="B329" s="293" t="s">
        <v>43</v>
      </c>
      <c r="C329" s="293" t="s">
        <v>41</v>
      </c>
      <c r="D329" s="358" t="s">
        <v>719</v>
      </c>
      <c r="E329" s="295"/>
      <c r="F329" s="279">
        <f>F330</f>
        <v>40284</v>
      </c>
    </row>
    <row r="330" spans="1:6" ht="63" x14ac:dyDescent="0.2">
      <c r="A330" s="291" t="s">
        <v>47</v>
      </c>
      <c r="B330" s="293" t="s">
        <v>43</v>
      </c>
      <c r="C330" s="293" t="s">
        <v>41</v>
      </c>
      <c r="D330" s="358" t="s">
        <v>719</v>
      </c>
      <c r="E330" s="356">
        <v>100</v>
      </c>
      <c r="F330" s="279">
        <f>'Ведомственная 2023'!G432</f>
        <v>40284</v>
      </c>
    </row>
    <row r="331" spans="1:6" ht="73.150000000000006" customHeight="1" x14ac:dyDescent="0.2">
      <c r="A331" s="357" t="s">
        <v>587</v>
      </c>
      <c r="B331" s="287" t="s">
        <v>43</v>
      </c>
      <c r="C331" s="287" t="s">
        <v>41</v>
      </c>
      <c r="D331" s="435" t="s">
        <v>369</v>
      </c>
      <c r="E331" s="436"/>
      <c r="F331" s="328">
        <f>F332</f>
        <v>2922693</v>
      </c>
    </row>
    <row r="332" spans="1:6" ht="94.5" x14ac:dyDescent="0.2">
      <c r="A332" s="357" t="s">
        <v>589</v>
      </c>
      <c r="B332" s="287" t="s">
        <v>43</v>
      </c>
      <c r="C332" s="287" t="s">
        <v>41</v>
      </c>
      <c r="D332" s="435" t="s">
        <v>381</v>
      </c>
      <c r="E332" s="356"/>
      <c r="F332" s="328">
        <f>F333</f>
        <v>2922693</v>
      </c>
    </row>
    <row r="333" spans="1:6" ht="31.5" x14ac:dyDescent="0.2">
      <c r="A333" s="296" t="s">
        <v>310</v>
      </c>
      <c r="B333" s="287" t="s">
        <v>43</v>
      </c>
      <c r="C333" s="287" t="s">
        <v>41</v>
      </c>
      <c r="D333" s="298" t="s">
        <v>418</v>
      </c>
      <c r="E333" s="356"/>
      <c r="F333" s="328">
        <f>F334+F336+F339</f>
        <v>2922693</v>
      </c>
    </row>
    <row r="334" spans="1:6" ht="31.5" x14ac:dyDescent="0.2">
      <c r="A334" s="296" t="s">
        <v>157</v>
      </c>
      <c r="B334" s="287" t="s">
        <v>43</v>
      </c>
      <c r="C334" s="287" t="s">
        <v>41</v>
      </c>
      <c r="D334" s="298" t="s">
        <v>210</v>
      </c>
      <c r="E334" s="356"/>
      <c r="F334" s="328">
        <f>F335</f>
        <v>1164153</v>
      </c>
    </row>
    <row r="335" spans="1:6" ht="31.5" x14ac:dyDescent="0.2">
      <c r="A335" s="291" t="s">
        <v>48</v>
      </c>
      <c r="B335" s="293" t="s">
        <v>43</v>
      </c>
      <c r="C335" s="293" t="s">
        <v>41</v>
      </c>
      <c r="D335" s="294" t="s">
        <v>210</v>
      </c>
      <c r="E335" s="356">
        <v>600</v>
      </c>
      <c r="F335" s="279">
        <f>'Ведомственная 2023'!G437</f>
        <v>1164153</v>
      </c>
    </row>
    <row r="336" spans="1:6" ht="15.75" x14ac:dyDescent="0.2">
      <c r="A336" s="374" t="s">
        <v>787</v>
      </c>
      <c r="B336" s="287" t="s">
        <v>43</v>
      </c>
      <c r="C336" s="287" t="s">
        <v>41</v>
      </c>
      <c r="D336" s="298" t="s">
        <v>786</v>
      </c>
      <c r="E336" s="344"/>
      <c r="F336" s="328">
        <f>F337+F338</f>
        <v>597904</v>
      </c>
    </row>
    <row r="337" spans="1:6" ht="15.75" x14ac:dyDescent="0.2">
      <c r="A337" s="291" t="s">
        <v>275</v>
      </c>
      <c r="B337" s="293" t="s">
        <v>43</v>
      </c>
      <c r="C337" s="293" t="s">
        <v>41</v>
      </c>
      <c r="D337" s="294" t="s">
        <v>786</v>
      </c>
      <c r="E337" s="346" t="s">
        <v>311</v>
      </c>
      <c r="F337" s="279">
        <f>'Ведомственная 2023'!G251</f>
        <v>367853</v>
      </c>
    </row>
    <row r="338" spans="1:6" ht="31.5" x14ac:dyDescent="0.2">
      <c r="A338" s="291" t="s">
        <v>48</v>
      </c>
      <c r="B338" s="293" t="s">
        <v>43</v>
      </c>
      <c r="C338" s="293" t="s">
        <v>41</v>
      </c>
      <c r="D338" s="294" t="s">
        <v>786</v>
      </c>
      <c r="E338" s="346" t="s">
        <v>312</v>
      </c>
      <c r="F338" s="279">
        <f>'Ведомственная 2023'!G439</f>
        <v>230051</v>
      </c>
    </row>
    <row r="339" spans="1:6" ht="31.5" x14ac:dyDescent="0.2">
      <c r="A339" s="296" t="s">
        <v>785</v>
      </c>
      <c r="B339" s="287" t="s">
        <v>43</v>
      </c>
      <c r="C339" s="287" t="s">
        <v>41</v>
      </c>
      <c r="D339" s="298" t="s">
        <v>784</v>
      </c>
      <c r="E339" s="437"/>
      <c r="F339" s="328">
        <f>F340+F341</f>
        <v>1160636</v>
      </c>
    </row>
    <row r="340" spans="1:6" ht="15.75" x14ac:dyDescent="0.2">
      <c r="A340" s="291" t="s">
        <v>275</v>
      </c>
      <c r="B340" s="293" t="s">
        <v>43</v>
      </c>
      <c r="C340" s="293" t="s">
        <v>41</v>
      </c>
      <c r="D340" s="294" t="s">
        <v>784</v>
      </c>
      <c r="E340" s="346" t="s">
        <v>311</v>
      </c>
      <c r="F340" s="279">
        <f>'Ведомственная 2023'!G253</f>
        <v>714067</v>
      </c>
    </row>
    <row r="341" spans="1:6" ht="31.5" x14ac:dyDescent="0.2">
      <c r="A341" s="291" t="s">
        <v>48</v>
      </c>
      <c r="B341" s="293" t="s">
        <v>43</v>
      </c>
      <c r="C341" s="293" t="s">
        <v>41</v>
      </c>
      <c r="D341" s="294" t="s">
        <v>784</v>
      </c>
      <c r="E341" s="346" t="s">
        <v>312</v>
      </c>
      <c r="F341" s="279">
        <f>'Ведомственная 2023'!G441</f>
        <v>446569</v>
      </c>
    </row>
    <row r="342" spans="1:6" ht="15.75" x14ac:dyDescent="0.2">
      <c r="A342" s="296" t="s">
        <v>277</v>
      </c>
      <c r="B342" s="287" t="s">
        <v>44</v>
      </c>
      <c r="C342" s="293"/>
      <c r="D342" s="436" t="s">
        <v>307</v>
      </c>
      <c r="E342" s="436"/>
      <c r="F342" s="328">
        <f>F343</f>
        <v>50900261</v>
      </c>
    </row>
    <row r="343" spans="1:6" ht="15.75" x14ac:dyDescent="0.2">
      <c r="A343" s="296" t="s">
        <v>15</v>
      </c>
      <c r="B343" s="287" t="s">
        <v>44</v>
      </c>
      <c r="C343" s="344" t="s">
        <v>36</v>
      </c>
      <c r="D343" s="436" t="s">
        <v>307</v>
      </c>
      <c r="E343" s="436"/>
      <c r="F343" s="328">
        <f>F344+F369</f>
        <v>50900261</v>
      </c>
    </row>
    <row r="344" spans="1:6" ht="31.5" x14ac:dyDescent="0.2">
      <c r="A344" s="357" t="s">
        <v>592</v>
      </c>
      <c r="B344" s="287" t="s">
        <v>44</v>
      </c>
      <c r="C344" s="344" t="s">
        <v>36</v>
      </c>
      <c r="D344" s="435" t="s">
        <v>370</v>
      </c>
      <c r="E344" s="437"/>
      <c r="F344" s="328">
        <f>F345+F355+F363</f>
        <v>50838161</v>
      </c>
    </row>
    <row r="345" spans="1:6" ht="47.25" x14ac:dyDescent="0.2">
      <c r="A345" s="357" t="s">
        <v>593</v>
      </c>
      <c r="B345" s="287" t="s">
        <v>44</v>
      </c>
      <c r="C345" s="344" t="s">
        <v>36</v>
      </c>
      <c r="D345" s="298" t="s">
        <v>379</v>
      </c>
      <c r="E345" s="437"/>
      <c r="F345" s="328">
        <f>F346</f>
        <v>27296329</v>
      </c>
    </row>
    <row r="346" spans="1:6" ht="89.45" customHeight="1" x14ac:dyDescent="0.2">
      <c r="A346" s="357" t="s">
        <v>246</v>
      </c>
      <c r="B346" s="287" t="s">
        <v>44</v>
      </c>
      <c r="C346" s="344" t="s">
        <v>36</v>
      </c>
      <c r="D346" s="298" t="s">
        <v>420</v>
      </c>
      <c r="E346" s="437"/>
      <c r="F346" s="328">
        <f>F351+F347+F349+F353</f>
        <v>27296329</v>
      </c>
    </row>
    <row r="347" spans="1:6" ht="43.9" customHeight="1" x14ac:dyDescent="0.2">
      <c r="A347" s="298" t="s">
        <v>783</v>
      </c>
      <c r="B347" s="287" t="s">
        <v>44</v>
      </c>
      <c r="C347" s="287" t="s">
        <v>36</v>
      </c>
      <c r="D347" s="298" t="s">
        <v>782</v>
      </c>
      <c r="E347" s="437"/>
      <c r="F347" s="328">
        <f>F348</f>
        <v>8315844</v>
      </c>
    </row>
    <row r="348" spans="1:6" ht="31.15" customHeight="1" x14ac:dyDescent="0.2">
      <c r="A348" s="294" t="s">
        <v>48</v>
      </c>
      <c r="B348" s="293" t="s">
        <v>44</v>
      </c>
      <c r="C348" s="293" t="s">
        <v>36</v>
      </c>
      <c r="D348" s="294" t="s">
        <v>782</v>
      </c>
      <c r="E348" s="346" t="s">
        <v>312</v>
      </c>
      <c r="F348" s="279">
        <f>'Ведомственная 2023'!G456</f>
        <v>8315844</v>
      </c>
    </row>
    <row r="349" spans="1:6" ht="41.45" customHeight="1" x14ac:dyDescent="0.2">
      <c r="A349" s="298" t="s">
        <v>781</v>
      </c>
      <c r="B349" s="287" t="s">
        <v>44</v>
      </c>
      <c r="C349" s="287" t="s">
        <v>36</v>
      </c>
      <c r="D349" s="298" t="s">
        <v>780</v>
      </c>
      <c r="E349" s="437"/>
      <c r="F349" s="328">
        <f>F350</f>
        <v>15793875</v>
      </c>
    </row>
    <row r="350" spans="1:6" ht="41.45" customHeight="1" x14ac:dyDescent="0.2">
      <c r="A350" s="294" t="s">
        <v>48</v>
      </c>
      <c r="B350" s="293" t="s">
        <v>44</v>
      </c>
      <c r="C350" s="293" t="s">
        <v>36</v>
      </c>
      <c r="D350" s="294" t="s">
        <v>780</v>
      </c>
      <c r="E350" s="346" t="s">
        <v>312</v>
      </c>
      <c r="F350" s="279">
        <f>'Ведомственная 2023'!G458</f>
        <v>15793875</v>
      </c>
    </row>
    <row r="351" spans="1:6" ht="36" customHeight="1" x14ac:dyDescent="0.2">
      <c r="A351" s="296" t="s">
        <v>157</v>
      </c>
      <c r="B351" s="287" t="s">
        <v>44</v>
      </c>
      <c r="C351" s="344" t="s">
        <v>36</v>
      </c>
      <c r="D351" s="298" t="s">
        <v>247</v>
      </c>
      <c r="E351" s="436"/>
      <c r="F351" s="328">
        <f>F352</f>
        <v>3143910</v>
      </c>
    </row>
    <row r="352" spans="1:6" ht="31.5" x14ac:dyDescent="0.2">
      <c r="A352" s="291" t="s">
        <v>48</v>
      </c>
      <c r="B352" s="293" t="s">
        <v>44</v>
      </c>
      <c r="C352" s="346" t="s">
        <v>36</v>
      </c>
      <c r="D352" s="294" t="s">
        <v>247</v>
      </c>
      <c r="E352" s="346" t="s">
        <v>312</v>
      </c>
      <c r="F352" s="279">
        <f>'Ведомственная 2023'!G460</f>
        <v>3143910</v>
      </c>
    </row>
    <row r="353" spans="1:6" ht="31.5" x14ac:dyDescent="0.2">
      <c r="A353" s="54" t="s">
        <v>779</v>
      </c>
      <c r="B353" s="392" t="s">
        <v>44</v>
      </c>
      <c r="C353" s="392" t="s">
        <v>36</v>
      </c>
      <c r="D353" s="63" t="s">
        <v>778</v>
      </c>
      <c r="E353" s="71"/>
      <c r="F353" s="328">
        <f>F354</f>
        <v>42700</v>
      </c>
    </row>
    <row r="354" spans="1:6" ht="31.5" x14ac:dyDescent="0.2">
      <c r="A354" s="61" t="s">
        <v>48</v>
      </c>
      <c r="B354" s="52" t="s">
        <v>44</v>
      </c>
      <c r="C354" s="52" t="s">
        <v>36</v>
      </c>
      <c r="D354" s="80" t="s">
        <v>778</v>
      </c>
      <c r="E354" s="70">
        <v>600</v>
      </c>
      <c r="F354" s="279">
        <f>'Ведомственная 2023'!G462</f>
        <v>42700</v>
      </c>
    </row>
    <row r="355" spans="1:6" ht="47.25" x14ac:dyDescent="0.2">
      <c r="A355" s="357" t="s">
        <v>594</v>
      </c>
      <c r="B355" s="287" t="s">
        <v>44</v>
      </c>
      <c r="C355" s="344" t="s">
        <v>36</v>
      </c>
      <c r="D355" s="435" t="s">
        <v>378</v>
      </c>
      <c r="E355" s="436"/>
      <c r="F355" s="328">
        <f>F356</f>
        <v>21295065</v>
      </c>
    </row>
    <row r="356" spans="1:6" ht="15.75" x14ac:dyDescent="0.2">
      <c r="A356" s="277" t="s">
        <v>248</v>
      </c>
      <c r="B356" s="287" t="s">
        <v>44</v>
      </c>
      <c r="C356" s="344" t="s">
        <v>36</v>
      </c>
      <c r="D356" s="298" t="s">
        <v>421</v>
      </c>
      <c r="E356" s="436"/>
      <c r="F356" s="328">
        <f>F357+F361</f>
        <v>21295065</v>
      </c>
    </row>
    <row r="357" spans="1:6" ht="31.5" x14ac:dyDescent="0.2">
      <c r="A357" s="291" t="s">
        <v>157</v>
      </c>
      <c r="B357" s="293" t="s">
        <v>44</v>
      </c>
      <c r="C357" s="346" t="s">
        <v>36</v>
      </c>
      <c r="D357" s="294" t="s">
        <v>249</v>
      </c>
      <c r="E357" s="437"/>
      <c r="F357" s="279">
        <f>F358+F359+F360</f>
        <v>20768749</v>
      </c>
    </row>
    <row r="358" spans="1:6" ht="63" x14ac:dyDescent="0.2">
      <c r="A358" s="291" t="s">
        <v>47</v>
      </c>
      <c r="B358" s="293" t="s">
        <v>44</v>
      </c>
      <c r="C358" s="346" t="s">
        <v>36</v>
      </c>
      <c r="D358" s="294" t="s">
        <v>249</v>
      </c>
      <c r="E358" s="346">
        <v>100</v>
      </c>
      <c r="F358" s="279">
        <f>'Ведомственная 2023'!G466</f>
        <v>19403962</v>
      </c>
    </row>
    <row r="359" spans="1:6" ht="31.5" x14ac:dyDescent="0.2">
      <c r="A359" s="291" t="s">
        <v>151</v>
      </c>
      <c r="B359" s="293" t="s">
        <v>44</v>
      </c>
      <c r="C359" s="346" t="s">
        <v>36</v>
      </c>
      <c r="D359" s="294" t="s">
        <v>249</v>
      </c>
      <c r="E359" s="346">
        <v>200</v>
      </c>
      <c r="F359" s="279">
        <f>'Ведомственная 2023'!G467</f>
        <v>1286170</v>
      </c>
    </row>
    <row r="360" spans="1:6" ht="15.75" x14ac:dyDescent="0.2">
      <c r="A360" s="291" t="s">
        <v>255</v>
      </c>
      <c r="B360" s="293" t="s">
        <v>44</v>
      </c>
      <c r="C360" s="346" t="s">
        <v>36</v>
      </c>
      <c r="D360" s="294" t="s">
        <v>249</v>
      </c>
      <c r="E360" s="346">
        <v>800</v>
      </c>
      <c r="F360" s="279">
        <f>'Ведомственная 2023'!G468</f>
        <v>78617</v>
      </c>
    </row>
    <row r="361" spans="1:6" ht="76.150000000000006" customHeight="1" x14ac:dyDescent="0.2">
      <c r="A361" s="296" t="s">
        <v>777</v>
      </c>
      <c r="B361" s="287" t="s">
        <v>44</v>
      </c>
      <c r="C361" s="287" t="s">
        <v>36</v>
      </c>
      <c r="D361" s="298" t="s">
        <v>776</v>
      </c>
      <c r="E361" s="344"/>
      <c r="F361" s="328">
        <f>F362</f>
        <v>526316</v>
      </c>
    </row>
    <row r="362" spans="1:6" ht="31.5" x14ac:dyDescent="0.2">
      <c r="A362" s="291" t="s">
        <v>151</v>
      </c>
      <c r="B362" s="293" t="s">
        <v>44</v>
      </c>
      <c r="C362" s="293" t="s">
        <v>36</v>
      </c>
      <c r="D362" s="294" t="s">
        <v>776</v>
      </c>
      <c r="E362" s="346" t="s">
        <v>161</v>
      </c>
      <c r="F362" s="279">
        <f>'Ведомственная 2023'!G470</f>
        <v>526316</v>
      </c>
    </row>
    <row r="363" spans="1:6" ht="63" x14ac:dyDescent="0.2">
      <c r="A363" s="298" t="s">
        <v>610</v>
      </c>
      <c r="B363" s="287" t="s">
        <v>44</v>
      </c>
      <c r="C363" s="287" t="s">
        <v>36</v>
      </c>
      <c r="D363" s="298" t="s">
        <v>377</v>
      </c>
      <c r="E363" s="295"/>
      <c r="F363" s="328">
        <f>F364</f>
        <v>2246767</v>
      </c>
    </row>
    <row r="364" spans="1:6" ht="31.5" x14ac:dyDescent="0.2">
      <c r="A364" s="277" t="s">
        <v>250</v>
      </c>
      <c r="B364" s="287" t="s">
        <v>44</v>
      </c>
      <c r="C364" s="287" t="s">
        <v>36</v>
      </c>
      <c r="D364" s="298" t="s">
        <v>422</v>
      </c>
      <c r="E364" s="295"/>
      <c r="F364" s="328">
        <f>F365</f>
        <v>2246767</v>
      </c>
    </row>
    <row r="365" spans="1:6" ht="63" x14ac:dyDescent="0.2">
      <c r="A365" s="291" t="s">
        <v>648</v>
      </c>
      <c r="B365" s="293" t="s">
        <v>44</v>
      </c>
      <c r="C365" s="293" t="s">
        <v>36</v>
      </c>
      <c r="D365" s="294" t="s">
        <v>649</v>
      </c>
      <c r="E365" s="295"/>
      <c r="F365" s="279">
        <f>F366+F367+F368</f>
        <v>2246767</v>
      </c>
    </row>
    <row r="366" spans="1:6" ht="63" x14ac:dyDescent="0.2">
      <c r="A366" s="291" t="s">
        <v>47</v>
      </c>
      <c r="B366" s="293" t="s">
        <v>44</v>
      </c>
      <c r="C366" s="293" t="s">
        <v>36</v>
      </c>
      <c r="D366" s="294" t="s">
        <v>649</v>
      </c>
      <c r="E366" s="295">
        <v>100</v>
      </c>
      <c r="F366" s="279">
        <f>'Ведомственная 2023'!G474</f>
        <v>396000</v>
      </c>
    </row>
    <row r="367" spans="1:6" ht="15.75" x14ac:dyDescent="0.2">
      <c r="A367" s="291" t="s">
        <v>275</v>
      </c>
      <c r="B367" s="293" t="s">
        <v>44</v>
      </c>
      <c r="C367" s="293" t="s">
        <v>36</v>
      </c>
      <c r="D367" s="294" t="s">
        <v>649</v>
      </c>
      <c r="E367" s="295">
        <v>300</v>
      </c>
      <c r="F367" s="279">
        <f>'Ведомственная 2023'!G475</f>
        <v>475200</v>
      </c>
    </row>
    <row r="368" spans="1:6" ht="31.5" x14ac:dyDescent="0.2">
      <c r="A368" s="291" t="s">
        <v>48</v>
      </c>
      <c r="B368" s="293" t="s">
        <v>44</v>
      </c>
      <c r="C368" s="293" t="s">
        <v>36</v>
      </c>
      <c r="D368" s="294" t="s">
        <v>649</v>
      </c>
      <c r="E368" s="295">
        <v>600</v>
      </c>
      <c r="F368" s="279">
        <f>'Ведомственная 2023'!G476</f>
        <v>1375567</v>
      </c>
    </row>
    <row r="369" spans="1:6" ht="31.5" x14ac:dyDescent="0.2">
      <c r="A369" s="359" t="s">
        <v>31</v>
      </c>
      <c r="B369" s="287" t="s">
        <v>44</v>
      </c>
      <c r="C369" s="287" t="s">
        <v>36</v>
      </c>
      <c r="D369" s="375" t="s">
        <v>351</v>
      </c>
      <c r="E369" s="351"/>
      <c r="F369" s="328">
        <f>F370</f>
        <v>62100</v>
      </c>
    </row>
    <row r="370" spans="1:6" ht="31.5" x14ac:dyDescent="0.2">
      <c r="A370" s="359" t="s">
        <v>4</v>
      </c>
      <c r="B370" s="287" t="s">
        <v>44</v>
      </c>
      <c r="C370" s="287" t="s">
        <v>36</v>
      </c>
      <c r="D370" s="375" t="s">
        <v>352</v>
      </c>
      <c r="E370" s="351"/>
      <c r="F370" s="328">
        <f>F371</f>
        <v>62100</v>
      </c>
    </row>
    <row r="371" spans="1:6" ht="110.25" x14ac:dyDescent="0.2">
      <c r="A371" s="359" t="s">
        <v>775</v>
      </c>
      <c r="B371" s="287" t="s">
        <v>44</v>
      </c>
      <c r="C371" s="287" t="s">
        <v>36</v>
      </c>
      <c r="D371" s="298" t="s">
        <v>774</v>
      </c>
      <c r="E371" s="351"/>
      <c r="F371" s="328">
        <f>F372</f>
        <v>62100</v>
      </c>
    </row>
    <row r="372" spans="1:6" ht="15.75" x14ac:dyDescent="0.2">
      <c r="A372" s="445" t="s">
        <v>274</v>
      </c>
      <c r="B372" s="293" t="s">
        <v>44</v>
      </c>
      <c r="C372" s="293" t="s">
        <v>36</v>
      </c>
      <c r="D372" s="294" t="s">
        <v>774</v>
      </c>
      <c r="E372" s="319">
        <v>500</v>
      </c>
      <c r="F372" s="279">
        <f>'Ведомственная 2023'!G259</f>
        <v>62100</v>
      </c>
    </row>
    <row r="373" spans="1:6" ht="15.75" x14ac:dyDescent="0.2">
      <c r="A373" s="296" t="s">
        <v>121</v>
      </c>
      <c r="B373" s="343" t="s">
        <v>41</v>
      </c>
      <c r="C373" s="345"/>
      <c r="D373" s="294"/>
      <c r="E373" s="319"/>
      <c r="F373" s="328">
        <f>F374</f>
        <v>764915</v>
      </c>
    </row>
    <row r="374" spans="1:6" ht="15.75" x14ac:dyDescent="0.2">
      <c r="A374" s="296" t="s">
        <v>103</v>
      </c>
      <c r="B374" s="343" t="s">
        <v>41</v>
      </c>
      <c r="C374" s="287" t="s">
        <v>43</v>
      </c>
      <c r="D374" s="294"/>
      <c r="E374" s="319"/>
      <c r="F374" s="328">
        <f>F375</f>
        <v>764915</v>
      </c>
    </row>
    <row r="375" spans="1:6" ht="63" x14ac:dyDescent="0.2">
      <c r="A375" s="296" t="s">
        <v>773</v>
      </c>
      <c r="B375" s="343" t="s">
        <v>41</v>
      </c>
      <c r="C375" s="287" t="s">
        <v>43</v>
      </c>
      <c r="D375" s="375" t="s">
        <v>349</v>
      </c>
      <c r="E375" s="351"/>
      <c r="F375" s="328">
        <f>F376</f>
        <v>764915</v>
      </c>
    </row>
    <row r="376" spans="1:6" ht="110.25" x14ac:dyDescent="0.2">
      <c r="A376" s="296" t="s">
        <v>772</v>
      </c>
      <c r="B376" s="343" t="s">
        <v>41</v>
      </c>
      <c r="C376" s="287" t="s">
        <v>43</v>
      </c>
      <c r="D376" s="375" t="s">
        <v>350</v>
      </c>
      <c r="E376" s="287"/>
      <c r="F376" s="328">
        <f>F377</f>
        <v>764915</v>
      </c>
    </row>
    <row r="377" spans="1:6" ht="63" x14ac:dyDescent="0.2">
      <c r="A377" s="296" t="s">
        <v>771</v>
      </c>
      <c r="B377" s="343" t="s">
        <v>41</v>
      </c>
      <c r="C377" s="287" t="s">
        <v>43</v>
      </c>
      <c r="D377" s="375" t="s">
        <v>423</v>
      </c>
      <c r="E377" s="287"/>
      <c r="F377" s="328">
        <f>F378</f>
        <v>764915</v>
      </c>
    </row>
    <row r="378" spans="1:6" ht="31.5" x14ac:dyDescent="0.2">
      <c r="A378" s="374" t="s">
        <v>770</v>
      </c>
      <c r="B378" s="343" t="s">
        <v>41</v>
      </c>
      <c r="C378" s="287" t="s">
        <v>43</v>
      </c>
      <c r="D378" s="375" t="s">
        <v>123</v>
      </c>
      <c r="E378" s="287"/>
      <c r="F378" s="328">
        <f>F379</f>
        <v>764915</v>
      </c>
    </row>
    <row r="379" spans="1:6" ht="31.5" x14ac:dyDescent="0.2">
      <c r="A379" s="291" t="s">
        <v>151</v>
      </c>
      <c r="B379" s="345" t="s">
        <v>41</v>
      </c>
      <c r="C379" s="293" t="s">
        <v>43</v>
      </c>
      <c r="D379" s="378" t="s">
        <v>123</v>
      </c>
      <c r="E379" s="319">
        <v>200</v>
      </c>
      <c r="F379" s="279">
        <f>'Ведомственная 2023'!G266</f>
        <v>764915</v>
      </c>
    </row>
    <row r="380" spans="1:6" ht="15.75" x14ac:dyDescent="0.2">
      <c r="A380" s="296" t="s">
        <v>163</v>
      </c>
      <c r="B380" s="287" t="s">
        <v>45</v>
      </c>
      <c r="C380" s="293"/>
      <c r="D380" s="436"/>
      <c r="E380" s="436"/>
      <c r="F380" s="328">
        <f>F381+F387+F404+F426</f>
        <v>36875296</v>
      </c>
    </row>
    <row r="381" spans="1:6" ht="15.75" x14ac:dyDescent="0.2">
      <c r="A381" s="296" t="s">
        <v>153</v>
      </c>
      <c r="B381" s="287" t="s">
        <v>45</v>
      </c>
      <c r="C381" s="344" t="s">
        <v>36</v>
      </c>
      <c r="D381" s="436"/>
      <c r="E381" s="436"/>
      <c r="F381" s="328">
        <f>F383</f>
        <v>1207988</v>
      </c>
    </row>
    <row r="382" spans="1:6" ht="39" customHeight="1" x14ac:dyDescent="0.2">
      <c r="A382" s="357" t="s">
        <v>562</v>
      </c>
      <c r="B382" s="287" t="s">
        <v>45</v>
      </c>
      <c r="C382" s="344" t="s">
        <v>36</v>
      </c>
      <c r="D382" s="435" t="s">
        <v>358</v>
      </c>
      <c r="E382" s="344"/>
      <c r="F382" s="328">
        <f>F383</f>
        <v>1207988</v>
      </c>
    </row>
    <row r="383" spans="1:6" ht="63" x14ac:dyDescent="0.2">
      <c r="A383" s="357" t="s">
        <v>597</v>
      </c>
      <c r="B383" s="287" t="s">
        <v>45</v>
      </c>
      <c r="C383" s="344" t="s">
        <v>36</v>
      </c>
      <c r="D383" s="435" t="s">
        <v>375</v>
      </c>
      <c r="E383" s="436"/>
      <c r="F383" s="328">
        <f>F384</f>
        <v>1207988</v>
      </c>
    </row>
    <row r="384" spans="1:6" ht="31.5" x14ac:dyDescent="0.2">
      <c r="A384" s="277" t="s">
        <v>202</v>
      </c>
      <c r="B384" s="287" t="s">
        <v>45</v>
      </c>
      <c r="C384" s="344" t="s">
        <v>36</v>
      </c>
      <c r="D384" s="435" t="s">
        <v>424</v>
      </c>
      <c r="E384" s="436"/>
      <c r="F384" s="328">
        <f>F385</f>
        <v>1207988</v>
      </c>
    </row>
    <row r="385" spans="1:6" ht="31.5" x14ac:dyDescent="0.2">
      <c r="A385" s="438" t="s">
        <v>265</v>
      </c>
      <c r="B385" s="293" t="s">
        <v>45</v>
      </c>
      <c r="C385" s="346" t="s">
        <v>36</v>
      </c>
      <c r="D385" s="355" t="s">
        <v>203</v>
      </c>
      <c r="E385" s="437"/>
      <c r="F385" s="279">
        <f>F386</f>
        <v>1207988</v>
      </c>
    </row>
    <row r="386" spans="1:6" ht="15.75" x14ac:dyDescent="0.2">
      <c r="A386" s="291" t="s">
        <v>275</v>
      </c>
      <c r="B386" s="293" t="s">
        <v>45</v>
      </c>
      <c r="C386" s="346" t="s">
        <v>36</v>
      </c>
      <c r="D386" s="355" t="s">
        <v>203</v>
      </c>
      <c r="E386" s="346">
        <v>300</v>
      </c>
      <c r="F386" s="279">
        <f>'Ведомственная 2023'!G273</f>
        <v>1207988</v>
      </c>
    </row>
    <row r="387" spans="1:6" ht="15.75" x14ac:dyDescent="0.2">
      <c r="A387" s="296" t="s">
        <v>276</v>
      </c>
      <c r="B387" s="287" t="s">
        <v>45</v>
      </c>
      <c r="C387" s="344" t="s">
        <v>38</v>
      </c>
      <c r="D387" s="436"/>
      <c r="E387" s="436"/>
      <c r="F387" s="328">
        <f>F388</f>
        <v>5492783</v>
      </c>
    </row>
    <row r="388" spans="1:6" ht="34.15" customHeight="1" x14ac:dyDescent="0.2">
      <c r="A388" s="357" t="s">
        <v>562</v>
      </c>
      <c r="B388" s="287" t="s">
        <v>45</v>
      </c>
      <c r="C388" s="344" t="s">
        <v>38</v>
      </c>
      <c r="D388" s="435" t="s">
        <v>358</v>
      </c>
      <c r="E388" s="354"/>
      <c r="F388" s="328">
        <f>F389</f>
        <v>5492783</v>
      </c>
    </row>
    <row r="389" spans="1:6" ht="63" x14ac:dyDescent="0.2">
      <c r="A389" s="357" t="s">
        <v>597</v>
      </c>
      <c r="B389" s="287" t="s">
        <v>45</v>
      </c>
      <c r="C389" s="344" t="s">
        <v>38</v>
      </c>
      <c r="D389" s="435" t="s">
        <v>375</v>
      </c>
      <c r="E389" s="354"/>
      <c r="F389" s="328">
        <f>F390</f>
        <v>5492783</v>
      </c>
    </row>
    <row r="390" spans="1:6" ht="31.5" x14ac:dyDescent="0.2">
      <c r="A390" s="277" t="s">
        <v>202</v>
      </c>
      <c r="B390" s="287" t="s">
        <v>45</v>
      </c>
      <c r="C390" s="344" t="s">
        <v>38</v>
      </c>
      <c r="D390" s="298" t="s">
        <v>424</v>
      </c>
      <c r="E390" s="299"/>
      <c r="F390" s="328">
        <f>F391+F394+F397</f>
        <v>5492783</v>
      </c>
    </row>
    <row r="391" spans="1:6" ht="38.450000000000003" customHeight="1" x14ac:dyDescent="0.2">
      <c r="A391" s="291" t="s">
        <v>222</v>
      </c>
      <c r="B391" s="293" t="s">
        <v>45</v>
      </c>
      <c r="C391" s="346" t="s">
        <v>38</v>
      </c>
      <c r="D391" s="358" t="s">
        <v>224</v>
      </c>
      <c r="E391" s="295"/>
      <c r="F391" s="279">
        <f>F392+F393</f>
        <v>99124</v>
      </c>
    </row>
    <row r="392" spans="1:6" ht="31.5" x14ac:dyDescent="0.2">
      <c r="A392" s="291" t="s">
        <v>151</v>
      </c>
      <c r="B392" s="293" t="s">
        <v>45</v>
      </c>
      <c r="C392" s="346" t="s">
        <v>38</v>
      </c>
      <c r="D392" s="358" t="s">
        <v>224</v>
      </c>
      <c r="E392" s="319">
        <v>200</v>
      </c>
      <c r="F392" s="279">
        <f>'Ведомственная 2023'!G327</f>
        <v>1350</v>
      </c>
    </row>
    <row r="393" spans="1:6" ht="15.75" x14ac:dyDescent="0.2">
      <c r="A393" s="291" t="s">
        <v>275</v>
      </c>
      <c r="B393" s="293" t="s">
        <v>45</v>
      </c>
      <c r="C393" s="346" t="s">
        <v>38</v>
      </c>
      <c r="D393" s="358" t="s">
        <v>224</v>
      </c>
      <c r="E393" s="319">
        <v>300</v>
      </c>
      <c r="F393" s="279">
        <f>'Ведомственная 2023'!G328</f>
        <v>97774</v>
      </c>
    </row>
    <row r="394" spans="1:6" ht="32.25" customHeight="1" x14ac:dyDescent="0.2">
      <c r="A394" s="439" t="s">
        <v>253</v>
      </c>
      <c r="B394" s="293" t="s">
        <v>45</v>
      </c>
      <c r="C394" s="346" t="s">
        <v>38</v>
      </c>
      <c r="D394" s="358" t="s">
        <v>225</v>
      </c>
      <c r="E394" s="295"/>
      <c r="F394" s="279">
        <f>F395+F396</f>
        <v>295167</v>
      </c>
    </row>
    <row r="395" spans="1:6" ht="31.5" x14ac:dyDescent="0.2">
      <c r="A395" s="291" t="s">
        <v>151</v>
      </c>
      <c r="B395" s="293" t="s">
        <v>45</v>
      </c>
      <c r="C395" s="346" t="s">
        <v>38</v>
      </c>
      <c r="D395" s="358" t="s">
        <v>225</v>
      </c>
      <c r="E395" s="295">
        <v>200</v>
      </c>
      <c r="F395" s="279">
        <f>'Ведомственная 2023'!G330</f>
        <v>2200</v>
      </c>
    </row>
    <row r="396" spans="1:6" ht="15.75" x14ac:dyDescent="0.2">
      <c r="A396" s="291" t="s">
        <v>275</v>
      </c>
      <c r="B396" s="293" t="s">
        <v>45</v>
      </c>
      <c r="C396" s="346" t="s">
        <v>38</v>
      </c>
      <c r="D396" s="358" t="s">
        <v>225</v>
      </c>
      <c r="E396" s="319">
        <v>300</v>
      </c>
      <c r="F396" s="279">
        <f>'Ведомственная 2023'!G331</f>
        <v>292967</v>
      </c>
    </row>
    <row r="397" spans="1:6" ht="31.5" x14ac:dyDescent="0.2">
      <c r="A397" s="291" t="s">
        <v>267</v>
      </c>
      <c r="B397" s="293" t="s">
        <v>45</v>
      </c>
      <c r="C397" s="346" t="s">
        <v>38</v>
      </c>
      <c r="D397" s="358" t="s">
        <v>226</v>
      </c>
      <c r="E397" s="295"/>
      <c r="F397" s="279">
        <f>F398+F401</f>
        <v>5098492</v>
      </c>
    </row>
    <row r="398" spans="1:6" ht="15.75" x14ac:dyDescent="0.2">
      <c r="A398" s="439" t="s">
        <v>11</v>
      </c>
      <c r="B398" s="293" t="s">
        <v>45</v>
      </c>
      <c r="C398" s="346" t="s">
        <v>38</v>
      </c>
      <c r="D398" s="358" t="s">
        <v>227</v>
      </c>
      <c r="E398" s="295"/>
      <c r="F398" s="279">
        <f>F399+F400</f>
        <v>4588643</v>
      </c>
    </row>
    <row r="399" spans="1:6" ht="31.5" x14ac:dyDescent="0.2">
      <c r="A399" s="291" t="s">
        <v>151</v>
      </c>
      <c r="B399" s="293" t="s">
        <v>45</v>
      </c>
      <c r="C399" s="346" t="s">
        <v>38</v>
      </c>
      <c r="D399" s="358" t="s">
        <v>227</v>
      </c>
      <c r="E399" s="319">
        <v>200</v>
      </c>
      <c r="F399" s="279">
        <f>'Ведомственная 2023'!G334</f>
        <v>72500</v>
      </c>
    </row>
    <row r="400" spans="1:6" ht="15.75" x14ac:dyDescent="0.2">
      <c r="A400" s="291" t="s">
        <v>275</v>
      </c>
      <c r="B400" s="293" t="s">
        <v>45</v>
      </c>
      <c r="C400" s="346" t="s">
        <v>38</v>
      </c>
      <c r="D400" s="358" t="s">
        <v>227</v>
      </c>
      <c r="E400" s="319">
        <v>300</v>
      </c>
      <c r="F400" s="279">
        <f>'Ведомственная 2023'!G335</f>
        <v>4516143</v>
      </c>
    </row>
    <row r="401" spans="1:6" ht="15.75" x14ac:dyDescent="0.2">
      <c r="A401" s="439" t="s">
        <v>49</v>
      </c>
      <c r="B401" s="293" t="s">
        <v>45</v>
      </c>
      <c r="C401" s="346" t="s">
        <v>38</v>
      </c>
      <c r="D401" s="358" t="s">
        <v>228</v>
      </c>
      <c r="E401" s="295"/>
      <c r="F401" s="279">
        <f>F402+F403</f>
        <v>509849</v>
      </c>
    </row>
    <row r="402" spans="1:6" ht="31.5" x14ac:dyDescent="0.2">
      <c r="A402" s="291" t="s">
        <v>151</v>
      </c>
      <c r="B402" s="293" t="s">
        <v>45</v>
      </c>
      <c r="C402" s="346" t="s">
        <v>38</v>
      </c>
      <c r="D402" s="358" t="s">
        <v>228</v>
      </c>
      <c r="E402" s="319">
        <v>200</v>
      </c>
      <c r="F402" s="279">
        <f>'Ведомственная 2023'!G337</f>
        <v>10350</v>
      </c>
    </row>
    <row r="403" spans="1:6" ht="15.75" x14ac:dyDescent="0.2">
      <c r="A403" s="291" t="s">
        <v>275</v>
      </c>
      <c r="B403" s="293" t="s">
        <v>45</v>
      </c>
      <c r="C403" s="346" t="s">
        <v>38</v>
      </c>
      <c r="D403" s="358" t="s">
        <v>228</v>
      </c>
      <c r="E403" s="319">
        <v>300</v>
      </c>
      <c r="F403" s="279">
        <f>'Ведомственная 2023'!G338</f>
        <v>499499</v>
      </c>
    </row>
    <row r="404" spans="1:6" ht="15.75" x14ac:dyDescent="0.2">
      <c r="A404" s="296" t="s">
        <v>164</v>
      </c>
      <c r="B404" s="287" t="s">
        <v>45</v>
      </c>
      <c r="C404" s="344" t="s">
        <v>39</v>
      </c>
      <c r="D404" s="436"/>
      <c r="E404" s="436"/>
      <c r="F404" s="328">
        <f>F405+F421</f>
        <v>27770910</v>
      </c>
    </row>
    <row r="405" spans="1:6" ht="32.450000000000003" customHeight="1" x14ac:dyDescent="0.2">
      <c r="A405" s="357" t="s">
        <v>562</v>
      </c>
      <c r="B405" s="287" t="s">
        <v>45</v>
      </c>
      <c r="C405" s="344" t="s">
        <v>39</v>
      </c>
      <c r="D405" s="435" t="s">
        <v>358</v>
      </c>
      <c r="E405" s="344"/>
      <c r="F405" s="328">
        <f>F406+F414</f>
        <v>27254982</v>
      </c>
    </row>
    <row r="406" spans="1:6" ht="63" x14ac:dyDescent="0.2">
      <c r="A406" s="357" t="s">
        <v>597</v>
      </c>
      <c r="B406" s="287" t="s">
        <v>45</v>
      </c>
      <c r="C406" s="344" t="s">
        <v>39</v>
      </c>
      <c r="D406" s="435" t="s">
        <v>375</v>
      </c>
      <c r="E406" s="344"/>
      <c r="F406" s="328">
        <f>F407</f>
        <v>19182614</v>
      </c>
    </row>
    <row r="407" spans="1:6" ht="31.5" x14ac:dyDescent="0.2">
      <c r="A407" s="277" t="s">
        <v>202</v>
      </c>
      <c r="B407" s="287" t="s">
        <v>45</v>
      </c>
      <c r="C407" s="344" t="s">
        <v>39</v>
      </c>
      <c r="D407" s="298" t="s">
        <v>424</v>
      </c>
      <c r="E407" s="299"/>
      <c r="F407" s="328">
        <f>F408+F410+F412</f>
        <v>19182614</v>
      </c>
    </row>
    <row r="408" spans="1:6" ht="15.75" x14ac:dyDescent="0.2">
      <c r="A408" s="296" t="s">
        <v>260</v>
      </c>
      <c r="B408" s="287" t="s">
        <v>45</v>
      </c>
      <c r="C408" s="344" t="s">
        <v>39</v>
      </c>
      <c r="D408" s="357" t="s">
        <v>223</v>
      </c>
      <c r="E408" s="354"/>
      <c r="F408" s="328">
        <f>F409</f>
        <v>2252362</v>
      </c>
    </row>
    <row r="409" spans="1:6" ht="15.75" x14ac:dyDescent="0.2">
      <c r="A409" s="291" t="s">
        <v>275</v>
      </c>
      <c r="B409" s="293" t="s">
        <v>45</v>
      </c>
      <c r="C409" s="346" t="s">
        <v>39</v>
      </c>
      <c r="D409" s="358" t="s">
        <v>223</v>
      </c>
      <c r="E409" s="319">
        <v>300</v>
      </c>
      <c r="F409" s="279">
        <f>'Ведомственная 2023'!G344</f>
        <v>2252362</v>
      </c>
    </row>
    <row r="410" spans="1:6" ht="36.6" customHeight="1" x14ac:dyDescent="0.2">
      <c r="A410" s="444" t="s">
        <v>769</v>
      </c>
      <c r="B410" s="343" t="s">
        <v>45</v>
      </c>
      <c r="C410" s="343" t="s">
        <v>39</v>
      </c>
      <c r="D410" s="375" t="s">
        <v>768</v>
      </c>
      <c r="E410" s="343"/>
      <c r="F410" s="328">
        <f>F411</f>
        <v>16696501</v>
      </c>
    </row>
    <row r="411" spans="1:6" ht="15.75" x14ac:dyDescent="0.2">
      <c r="A411" s="291" t="s">
        <v>275</v>
      </c>
      <c r="B411" s="345" t="s">
        <v>45</v>
      </c>
      <c r="C411" s="345" t="s">
        <v>39</v>
      </c>
      <c r="D411" s="378" t="s">
        <v>768</v>
      </c>
      <c r="E411" s="345" t="s">
        <v>311</v>
      </c>
      <c r="F411" s="279">
        <f>'Ведомственная 2023'!G346</f>
        <v>16696501</v>
      </c>
    </row>
    <row r="412" spans="1:6" ht="50.45" customHeight="1" x14ac:dyDescent="0.25">
      <c r="A412" s="443" t="s">
        <v>767</v>
      </c>
      <c r="B412" s="442" t="s">
        <v>45</v>
      </c>
      <c r="C412" s="442" t="s">
        <v>39</v>
      </c>
      <c r="D412" s="441" t="s">
        <v>766</v>
      </c>
      <c r="E412" s="440"/>
      <c r="F412" s="328">
        <f>F413</f>
        <v>233751</v>
      </c>
    </row>
    <row r="413" spans="1:6" ht="31.5" x14ac:dyDescent="0.2">
      <c r="A413" s="291" t="s">
        <v>151</v>
      </c>
      <c r="B413" s="345" t="s">
        <v>45</v>
      </c>
      <c r="C413" s="345" t="s">
        <v>39</v>
      </c>
      <c r="D413" s="378" t="s">
        <v>766</v>
      </c>
      <c r="E413" s="345" t="s">
        <v>161</v>
      </c>
      <c r="F413" s="279">
        <f>'Ведомственная 2023'!G348</f>
        <v>233751</v>
      </c>
    </row>
    <row r="414" spans="1:6" ht="80.45" customHeight="1" x14ac:dyDescent="0.2">
      <c r="A414" s="357" t="s">
        <v>564</v>
      </c>
      <c r="B414" s="287" t="s">
        <v>45</v>
      </c>
      <c r="C414" s="344" t="s">
        <v>39</v>
      </c>
      <c r="D414" s="435" t="s">
        <v>374</v>
      </c>
      <c r="E414" s="436"/>
      <c r="F414" s="328">
        <f>F415+F418</f>
        <v>8072368</v>
      </c>
    </row>
    <row r="415" spans="1:6" ht="63" x14ac:dyDescent="0.2">
      <c r="A415" s="296" t="s">
        <v>204</v>
      </c>
      <c r="B415" s="287" t="s">
        <v>45</v>
      </c>
      <c r="C415" s="344" t="s">
        <v>39</v>
      </c>
      <c r="D415" s="298" t="s">
        <v>425</v>
      </c>
      <c r="E415" s="436"/>
      <c r="F415" s="328">
        <f>F416</f>
        <v>5255804</v>
      </c>
    </row>
    <row r="416" spans="1:6" ht="31.5" x14ac:dyDescent="0.2">
      <c r="A416" s="439" t="s">
        <v>165</v>
      </c>
      <c r="B416" s="293" t="s">
        <v>45</v>
      </c>
      <c r="C416" s="346" t="s">
        <v>39</v>
      </c>
      <c r="D416" s="358" t="s">
        <v>205</v>
      </c>
      <c r="E416" s="437"/>
      <c r="F416" s="279">
        <f>F417</f>
        <v>5255804</v>
      </c>
    </row>
    <row r="417" spans="1:6" ht="15.75" x14ac:dyDescent="0.2">
      <c r="A417" s="291" t="s">
        <v>275</v>
      </c>
      <c r="B417" s="293" t="s">
        <v>45</v>
      </c>
      <c r="C417" s="346" t="s">
        <v>39</v>
      </c>
      <c r="D417" s="358" t="s">
        <v>205</v>
      </c>
      <c r="E417" s="346">
        <v>300</v>
      </c>
      <c r="F417" s="279">
        <f>'Ведомственная 2023'!G279</f>
        <v>5255804</v>
      </c>
    </row>
    <row r="418" spans="1:6" ht="47.25" x14ac:dyDescent="0.2">
      <c r="A418" s="296" t="s">
        <v>537</v>
      </c>
      <c r="B418" s="392" t="s">
        <v>45</v>
      </c>
      <c r="C418" s="94" t="s">
        <v>39</v>
      </c>
      <c r="D418" s="298" t="s">
        <v>541</v>
      </c>
      <c r="E418" s="299"/>
      <c r="F418" s="279">
        <f>F419</f>
        <v>2816564</v>
      </c>
    </row>
    <row r="419" spans="1:6" ht="63" x14ac:dyDescent="0.2">
      <c r="A419" s="291" t="s">
        <v>543</v>
      </c>
      <c r="B419" s="52" t="s">
        <v>45</v>
      </c>
      <c r="C419" s="93" t="s">
        <v>39</v>
      </c>
      <c r="D419" s="294" t="s">
        <v>538</v>
      </c>
      <c r="E419" s="295"/>
      <c r="F419" s="279">
        <f>F420</f>
        <v>2816564</v>
      </c>
    </row>
    <row r="420" spans="1:6" ht="31.5" x14ac:dyDescent="0.2">
      <c r="A420" s="341" t="s">
        <v>539</v>
      </c>
      <c r="B420" s="52" t="s">
        <v>45</v>
      </c>
      <c r="C420" s="93" t="s">
        <v>39</v>
      </c>
      <c r="D420" s="294" t="s">
        <v>538</v>
      </c>
      <c r="E420" s="295">
        <v>400</v>
      </c>
      <c r="F420" s="279">
        <f>'Ведомственная 2023'!G282</f>
        <v>2816564</v>
      </c>
    </row>
    <row r="421" spans="1:6" ht="48.6" customHeight="1" x14ac:dyDescent="0.2">
      <c r="A421" s="357" t="s">
        <v>584</v>
      </c>
      <c r="B421" s="287" t="s">
        <v>45</v>
      </c>
      <c r="C421" s="344" t="s">
        <v>39</v>
      </c>
      <c r="D421" s="435" t="s">
        <v>368</v>
      </c>
      <c r="E421" s="436"/>
      <c r="F421" s="328">
        <f>F422</f>
        <v>515928</v>
      </c>
    </row>
    <row r="422" spans="1:6" ht="63" x14ac:dyDescent="0.2">
      <c r="A422" s="357" t="s">
        <v>598</v>
      </c>
      <c r="B422" s="287" t="s">
        <v>45</v>
      </c>
      <c r="C422" s="344" t="s">
        <v>39</v>
      </c>
      <c r="D422" s="435" t="s">
        <v>376</v>
      </c>
      <c r="E422" s="436"/>
      <c r="F422" s="328">
        <f>F423</f>
        <v>515928</v>
      </c>
    </row>
    <row r="423" spans="1:6" ht="31.5" x14ac:dyDescent="0.2">
      <c r="A423" s="277" t="s">
        <v>232</v>
      </c>
      <c r="B423" s="287" t="s">
        <v>45</v>
      </c>
      <c r="C423" s="344" t="s">
        <v>39</v>
      </c>
      <c r="D423" s="298" t="s">
        <v>411</v>
      </c>
      <c r="E423" s="436"/>
      <c r="F423" s="328">
        <f>F424</f>
        <v>515928</v>
      </c>
    </row>
    <row r="424" spans="1:6" ht="15.75" x14ac:dyDescent="0.2">
      <c r="A424" s="291" t="s">
        <v>33</v>
      </c>
      <c r="B424" s="293" t="s">
        <v>45</v>
      </c>
      <c r="C424" s="346" t="s">
        <v>39</v>
      </c>
      <c r="D424" s="358" t="s">
        <v>245</v>
      </c>
      <c r="E424" s="437"/>
      <c r="F424" s="279">
        <f>F425</f>
        <v>515928</v>
      </c>
    </row>
    <row r="425" spans="1:6" ht="15.75" x14ac:dyDescent="0.2">
      <c r="A425" s="291" t="s">
        <v>275</v>
      </c>
      <c r="B425" s="293" t="s">
        <v>45</v>
      </c>
      <c r="C425" s="346" t="s">
        <v>39</v>
      </c>
      <c r="D425" s="358" t="s">
        <v>245</v>
      </c>
      <c r="E425" s="346" t="s">
        <v>311</v>
      </c>
      <c r="F425" s="279">
        <f>'Ведомственная 2023'!G448</f>
        <v>515928</v>
      </c>
    </row>
    <row r="426" spans="1:6" ht="15.75" x14ac:dyDescent="0.2">
      <c r="A426" s="296" t="s">
        <v>50</v>
      </c>
      <c r="B426" s="287" t="s">
        <v>45</v>
      </c>
      <c r="C426" s="344" t="s">
        <v>42</v>
      </c>
      <c r="D426" s="436"/>
      <c r="E426" s="436"/>
      <c r="F426" s="328">
        <f>F427+F437</f>
        <v>2403615</v>
      </c>
    </row>
    <row r="427" spans="1:6" ht="31.9" customHeight="1" x14ac:dyDescent="0.2">
      <c r="A427" s="357" t="s">
        <v>562</v>
      </c>
      <c r="B427" s="287" t="s">
        <v>45</v>
      </c>
      <c r="C427" s="344" t="s">
        <v>42</v>
      </c>
      <c r="D427" s="435" t="s">
        <v>358</v>
      </c>
      <c r="E427" s="344"/>
      <c r="F427" s="328">
        <f>F428</f>
        <v>2023574</v>
      </c>
    </row>
    <row r="428" spans="1:6" ht="78.75" x14ac:dyDescent="0.2">
      <c r="A428" s="357" t="s">
        <v>599</v>
      </c>
      <c r="B428" s="287" t="s">
        <v>45</v>
      </c>
      <c r="C428" s="344" t="s">
        <v>42</v>
      </c>
      <c r="D428" s="435" t="s">
        <v>373</v>
      </c>
      <c r="E428" s="436"/>
      <c r="F428" s="328">
        <f>F429+F433</f>
        <v>2023574</v>
      </c>
    </row>
    <row r="429" spans="1:6" ht="47.25" x14ac:dyDescent="0.2">
      <c r="A429" s="277" t="s">
        <v>206</v>
      </c>
      <c r="B429" s="287" t="s">
        <v>45</v>
      </c>
      <c r="C429" s="344" t="s">
        <v>42</v>
      </c>
      <c r="D429" s="298" t="s">
        <v>426</v>
      </c>
      <c r="E429" s="436"/>
      <c r="F429" s="328">
        <f>F430+F435</f>
        <v>1952417</v>
      </c>
    </row>
    <row r="430" spans="1:6" ht="47.25" x14ac:dyDescent="0.2">
      <c r="A430" s="439" t="s">
        <v>18</v>
      </c>
      <c r="B430" s="293" t="s">
        <v>45</v>
      </c>
      <c r="C430" s="346" t="s">
        <v>42</v>
      </c>
      <c r="D430" s="294" t="s">
        <v>207</v>
      </c>
      <c r="E430" s="437"/>
      <c r="F430" s="279">
        <f>F431+F432</f>
        <v>1673500</v>
      </c>
    </row>
    <row r="431" spans="1:6" ht="63" x14ac:dyDescent="0.2">
      <c r="A431" s="291" t="s">
        <v>47</v>
      </c>
      <c r="B431" s="293" t="s">
        <v>45</v>
      </c>
      <c r="C431" s="346" t="s">
        <v>42</v>
      </c>
      <c r="D431" s="294" t="s">
        <v>207</v>
      </c>
      <c r="E431" s="346">
        <v>100</v>
      </c>
      <c r="F431" s="279">
        <f>'Ведомственная 2023'!G288</f>
        <v>1640500</v>
      </c>
    </row>
    <row r="432" spans="1:6" ht="31.5" x14ac:dyDescent="0.2">
      <c r="A432" s="291" t="s">
        <v>151</v>
      </c>
      <c r="B432" s="293" t="s">
        <v>45</v>
      </c>
      <c r="C432" s="346" t="s">
        <v>42</v>
      </c>
      <c r="D432" s="294" t="s">
        <v>207</v>
      </c>
      <c r="E432" s="346">
        <v>200</v>
      </c>
      <c r="F432" s="279">
        <f>'Ведомственная 2023'!G289</f>
        <v>33000</v>
      </c>
    </row>
    <row r="433" spans="1:6" ht="31.5" x14ac:dyDescent="0.2">
      <c r="A433" s="307" t="s">
        <v>170</v>
      </c>
      <c r="B433" s="287" t="s">
        <v>45</v>
      </c>
      <c r="C433" s="344" t="s">
        <v>42</v>
      </c>
      <c r="D433" s="298" t="s">
        <v>765</v>
      </c>
      <c r="E433" s="344"/>
      <c r="F433" s="328">
        <f>F434</f>
        <v>71157</v>
      </c>
    </row>
    <row r="434" spans="1:6" ht="63" x14ac:dyDescent="0.2">
      <c r="A434" s="291" t="s">
        <v>47</v>
      </c>
      <c r="B434" s="293" t="s">
        <v>45</v>
      </c>
      <c r="C434" s="346" t="s">
        <v>42</v>
      </c>
      <c r="D434" s="294" t="s">
        <v>765</v>
      </c>
      <c r="E434" s="346" t="s">
        <v>160</v>
      </c>
      <c r="F434" s="279">
        <f>'Ведомственная 2023'!G291</f>
        <v>71157</v>
      </c>
    </row>
    <row r="435" spans="1:6" ht="63" x14ac:dyDescent="0.2">
      <c r="A435" s="291" t="s">
        <v>764</v>
      </c>
      <c r="B435" s="293" t="s">
        <v>45</v>
      </c>
      <c r="C435" s="346" t="s">
        <v>42</v>
      </c>
      <c r="D435" s="294" t="s">
        <v>763</v>
      </c>
      <c r="E435" s="295"/>
      <c r="F435" s="279">
        <f>F436</f>
        <v>278917</v>
      </c>
    </row>
    <row r="436" spans="1:6" ht="63" x14ac:dyDescent="0.2">
      <c r="A436" s="291" t="s">
        <v>47</v>
      </c>
      <c r="B436" s="293" t="s">
        <v>45</v>
      </c>
      <c r="C436" s="346" t="s">
        <v>42</v>
      </c>
      <c r="D436" s="294" t="s">
        <v>763</v>
      </c>
      <c r="E436" s="295">
        <v>100</v>
      </c>
      <c r="F436" s="279">
        <f>'Ведомственная 2023'!G293</f>
        <v>278917</v>
      </c>
    </row>
    <row r="437" spans="1:6" ht="47.25" x14ac:dyDescent="0.2">
      <c r="A437" s="357" t="s">
        <v>600</v>
      </c>
      <c r="B437" s="287" t="s">
        <v>45</v>
      </c>
      <c r="C437" s="287" t="s">
        <v>42</v>
      </c>
      <c r="D437" s="435" t="s">
        <v>364</v>
      </c>
      <c r="E437" s="344"/>
      <c r="F437" s="328">
        <f>F438</f>
        <v>380041</v>
      </c>
    </row>
    <row r="438" spans="1:6" ht="63" x14ac:dyDescent="0.2">
      <c r="A438" s="357" t="s">
        <v>601</v>
      </c>
      <c r="B438" s="287" t="s">
        <v>45</v>
      </c>
      <c r="C438" s="287" t="s">
        <v>42</v>
      </c>
      <c r="D438" s="435" t="s">
        <v>430</v>
      </c>
      <c r="E438" s="436"/>
      <c r="F438" s="328">
        <f>F439</f>
        <v>380041</v>
      </c>
    </row>
    <row r="439" spans="1:6" ht="33.75" customHeight="1" x14ac:dyDescent="0.2">
      <c r="A439" s="357" t="s">
        <v>208</v>
      </c>
      <c r="B439" s="287" t="s">
        <v>45</v>
      </c>
      <c r="C439" s="287" t="s">
        <v>42</v>
      </c>
      <c r="D439" s="298" t="s">
        <v>433</v>
      </c>
      <c r="E439" s="436"/>
      <c r="F439" s="328">
        <f>F440+F443</f>
        <v>380041</v>
      </c>
    </row>
    <row r="440" spans="1:6" ht="47.25" x14ac:dyDescent="0.2">
      <c r="A440" s="438" t="s">
        <v>708</v>
      </c>
      <c r="B440" s="293" t="s">
        <v>45</v>
      </c>
      <c r="C440" s="293" t="s">
        <v>42</v>
      </c>
      <c r="D440" s="358" t="s">
        <v>209</v>
      </c>
      <c r="E440" s="437"/>
      <c r="F440" s="279">
        <f>F441+F442</f>
        <v>334700</v>
      </c>
    </row>
    <row r="441" spans="1:6" ht="63" x14ac:dyDescent="0.2">
      <c r="A441" s="291" t="s">
        <v>47</v>
      </c>
      <c r="B441" s="293" t="s">
        <v>45</v>
      </c>
      <c r="C441" s="293" t="s">
        <v>42</v>
      </c>
      <c r="D441" s="358" t="s">
        <v>209</v>
      </c>
      <c r="E441" s="346">
        <v>100</v>
      </c>
      <c r="F441" s="279">
        <f>'Ведомственная 2023'!G298</f>
        <v>324700</v>
      </c>
    </row>
    <row r="442" spans="1:6" ht="31.5" x14ac:dyDescent="0.2">
      <c r="A442" s="291" t="s">
        <v>151</v>
      </c>
      <c r="B442" s="293" t="s">
        <v>45</v>
      </c>
      <c r="C442" s="293" t="s">
        <v>42</v>
      </c>
      <c r="D442" s="358" t="s">
        <v>209</v>
      </c>
      <c r="E442" s="346" t="s">
        <v>161</v>
      </c>
      <c r="F442" s="279">
        <f>'Ведомственная 2023'!G299</f>
        <v>10000</v>
      </c>
    </row>
    <row r="443" spans="1:6" ht="31.5" x14ac:dyDescent="0.2">
      <c r="A443" s="307" t="s">
        <v>170</v>
      </c>
      <c r="B443" s="287" t="s">
        <v>45</v>
      </c>
      <c r="C443" s="287" t="s">
        <v>42</v>
      </c>
      <c r="D443" s="298" t="s">
        <v>762</v>
      </c>
      <c r="E443" s="344"/>
      <c r="F443" s="279">
        <f>F444</f>
        <v>45341</v>
      </c>
    </row>
    <row r="444" spans="1:6" ht="63" x14ac:dyDescent="0.2">
      <c r="A444" s="291" t="s">
        <v>47</v>
      </c>
      <c r="B444" s="293" t="s">
        <v>45</v>
      </c>
      <c r="C444" s="293" t="s">
        <v>42</v>
      </c>
      <c r="D444" s="294" t="s">
        <v>762</v>
      </c>
      <c r="E444" s="346" t="s">
        <v>160</v>
      </c>
      <c r="F444" s="279">
        <f>'Ведомственная 2023'!G301</f>
        <v>45341</v>
      </c>
    </row>
    <row r="445" spans="1:6" ht="15.75" x14ac:dyDescent="0.2">
      <c r="A445" s="296" t="s">
        <v>28</v>
      </c>
      <c r="B445" s="343" t="s">
        <v>252</v>
      </c>
      <c r="C445" s="436" t="s">
        <v>307</v>
      </c>
      <c r="D445" s="436" t="s">
        <v>307</v>
      </c>
      <c r="E445" s="436"/>
      <c r="F445" s="328">
        <f>F446</f>
        <v>350000</v>
      </c>
    </row>
    <row r="446" spans="1:6" ht="15.75" x14ac:dyDescent="0.2">
      <c r="A446" s="296" t="s">
        <v>29</v>
      </c>
      <c r="B446" s="287" t="s">
        <v>252</v>
      </c>
      <c r="C446" s="344" t="s">
        <v>36</v>
      </c>
      <c r="D446" s="436" t="s">
        <v>307</v>
      </c>
      <c r="E446" s="436"/>
      <c r="F446" s="328">
        <f>F447</f>
        <v>350000</v>
      </c>
    </row>
    <row r="447" spans="1:6" ht="65.25" customHeight="1" x14ac:dyDescent="0.2">
      <c r="A447" s="357" t="s">
        <v>587</v>
      </c>
      <c r="B447" s="287" t="s">
        <v>252</v>
      </c>
      <c r="C447" s="287" t="s">
        <v>36</v>
      </c>
      <c r="D447" s="435" t="s">
        <v>369</v>
      </c>
      <c r="E447" s="354"/>
      <c r="F447" s="328">
        <f>F448</f>
        <v>350000</v>
      </c>
    </row>
    <row r="448" spans="1:6" ht="94.5" x14ac:dyDescent="0.2">
      <c r="A448" s="296" t="s">
        <v>602</v>
      </c>
      <c r="B448" s="287" t="s">
        <v>252</v>
      </c>
      <c r="C448" s="287" t="s">
        <v>36</v>
      </c>
      <c r="D448" s="435" t="s">
        <v>372</v>
      </c>
      <c r="E448" s="354"/>
      <c r="F448" s="328">
        <f>F449+F452</f>
        <v>350000</v>
      </c>
    </row>
    <row r="449" spans="1:6" ht="63" x14ac:dyDescent="0.2">
      <c r="A449" s="277" t="s">
        <v>217</v>
      </c>
      <c r="B449" s="287" t="s">
        <v>252</v>
      </c>
      <c r="C449" s="287" t="s">
        <v>36</v>
      </c>
      <c r="D449" s="298" t="s">
        <v>427</v>
      </c>
      <c r="E449" s="299"/>
      <c r="F449" s="328">
        <f>F450</f>
        <v>320000</v>
      </c>
    </row>
    <row r="450" spans="1:6" ht="63" x14ac:dyDescent="0.2">
      <c r="A450" s="291" t="s">
        <v>251</v>
      </c>
      <c r="B450" s="293" t="s">
        <v>252</v>
      </c>
      <c r="C450" s="293" t="s">
        <v>36</v>
      </c>
      <c r="D450" s="294" t="s">
        <v>218</v>
      </c>
      <c r="E450" s="295"/>
      <c r="F450" s="279">
        <f>F451</f>
        <v>320000</v>
      </c>
    </row>
    <row r="451" spans="1:6" ht="31.5" x14ac:dyDescent="0.2">
      <c r="A451" s="291" t="s">
        <v>151</v>
      </c>
      <c r="B451" s="293" t="s">
        <v>252</v>
      </c>
      <c r="C451" s="293" t="s">
        <v>36</v>
      </c>
      <c r="D451" s="294" t="s">
        <v>218</v>
      </c>
      <c r="E451" s="356">
        <v>200</v>
      </c>
      <c r="F451" s="279">
        <f>'Ведомственная 2023'!G308</f>
        <v>320000</v>
      </c>
    </row>
    <row r="452" spans="1:6" ht="47.25" x14ac:dyDescent="0.2">
      <c r="A452" s="277" t="s">
        <v>340</v>
      </c>
      <c r="B452" s="287" t="s">
        <v>252</v>
      </c>
      <c r="C452" s="287" t="s">
        <v>36</v>
      </c>
      <c r="D452" s="298" t="s">
        <v>428</v>
      </c>
      <c r="E452" s="299"/>
      <c r="F452" s="328">
        <f>F453</f>
        <v>30000</v>
      </c>
    </row>
    <row r="453" spans="1:6" ht="63" x14ac:dyDescent="0.2">
      <c r="A453" s="291" t="s">
        <v>251</v>
      </c>
      <c r="B453" s="293" t="s">
        <v>252</v>
      </c>
      <c r="C453" s="293" t="s">
        <v>36</v>
      </c>
      <c r="D453" s="294" t="s">
        <v>339</v>
      </c>
      <c r="E453" s="295"/>
      <c r="F453" s="279">
        <f>F454</f>
        <v>30000</v>
      </c>
    </row>
    <row r="454" spans="1:6" ht="31.5" x14ac:dyDescent="0.2">
      <c r="A454" s="291" t="s">
        <v>151</v>
      </c>
      <c r="B454" s="293" t="s">
        <v>252</v>
      </c>
      <c r="C454" s="293" t="s">
        <v>36</v>
      </c>
      <c r="D454" s="294" t="s">
        <v>339</v>
      </c>
      <c r="E454" s="319">
        <v>200</v>
      </c>
      <c r="F454" s="279">
        <f>'Ведомственная 2023'!G311</f>
        <v>30000</v>
      </c>
    </row>
    <row r="455" spans="1:6" ht="47.25" x14ac:dyDescent="0.2">
      <c r="A455" s="296" t="s">
        <v>257</v>
      </c>
      <c r="B455" s="343" t="s">
        <v>262</v>
      </c>
      <c r="C455" s="346"/>
      <c r="D455" s="436" t="s">
        <v>307</v>
      </c>
      <c r="E455" s="436"/>
      <c r="F455" s="328">
        <f>F456</f>
        <v>6660691</v>
      </c>
    </row>
    <row r="456" spans="1:6" ht="47.25" x14ac:dyDescent="0.2">
      <c r="A456" s="296" t="s">
        <v>46</v>
      </c>
      <c r="B456" s="287" t="s">
        <v>262</v>
      </c>
      <c r="C456" s="344" t="s">
        <v>36</v>
      </c>
      <c r="D456" s="436" t="s">
        <v>307</v>
      </c>
      <c r="E456" s="433"/>
      <c r="F456" s="328">
        <f>F457</f>
        <v>6660691</v>
      </c>
    </row>
    <row r="457" spans="1:6" ht="47.25" x14ac:dyDescent="0.2">
      <c r="A457" s="357" t="s">
        <v>603</v>
      </c>
      <c r="B457" s="287" t="s">
        <v>262</v>
      </c>
      <c r="C457" s="344" t="s">
        <v>36</v>
      </c>
      <c r="D457" s="435" t="s">
        <v>353</v>
      </c>
      <c r="E457" s="433"/>
      <c r="F457" s="328">
        <f>F461</f>
        <v>6660691</v>
      </c>
    </row>
    <row r="458" spans="1:6" ht="63" x14ac:dyDescent="0.2">
      <c r="A458" s="357" t="s">
        <v>604</v>
      </c>
      <c r="B458" s="287" t="s">
        <v>262</v>
      </c>
      <c r="C458" s="344" t="s">
        <v>36</v>
      </c>
      <c r="D458" s="435" t="s">
        <v>371</v>
      </c>
      <c r="E458" s="433"/>
      <c r="F458" s="328">
        <f>F459</f>
        <v>6660691</v>
      </c>
    </row>
    <row r="459" spans="1:6" ht="47.25" x14ac:dyDescent="0.2">
      <c r="A459" s="277" t="s">
        <v>230</v>
      </c>
      <c r="B459" s="287" t="s">
        <v>262</v>
      </c>
      <c r="C459" s="344" t="s">
        <v>36</v>
      </c>
      <c r="D459" s="357" t="s">
        <v>429</v>
      </c>
      <c r="E459" s="433"/>
      <c r="F459" s="328">
        <f>F460</f>
        <v>6660691</v>
      </c>
    </row>
    <row r="460" spans="1:6" ht="50.45" customHeight="1" x14ac:dyDescent="0.2">
      <c r="A460" s="434" t="s">
        <v>214</v>
      </c>
      <c r="B460" s="287" t="s">
        <v>262</v>
      </c>
      <c r="C460" s="344" t="s">
        <v>36</v>
      </c>
      <c r="D460" s="357" t="s">
        <v>229</v>
      </c>
      <c r="E460" s="433"/>
      <c r="F460" s="328">
        <f>F461</f>
        <v>6660691</v>
      </c>
    </row>
    <row r="461" spans="1:6" ht="19.899999999999999" customHeight="1" x14ac:dyDescent="0.2">
      <c r="A461" s="358" t="s">
        <v>274</v>
      </c>
      <c r="B461" s="293" t="s">
        <v>262</v>
      </c>
      <c r="C461" s="346" t="s">
        <v>36</v>
      </c>
      <c r="D461" s="358" t="s">
        <v>229</v>
      </c>
      <c r="E461" s="356">
        <v>500</v>
      </c>
      <c r="F461" s="279">
        <f>'Ведомственная 2023'!G355</f>
        <v>6660691</v>
      </c>
    </row>
  </sheetData>
  <autoFilter ref="B10:E461"/>
  <mergeCells count="4">
    <mergeCell ref="A5:F5"/>
    <mergeCell ref="D1:F1"/>
    <mergeCell ref="D3:F3"/>
    <mergeCell ref="B2:F2"/>
  </mergeCells>
  <pageMargins left="0.51181102362204722" right="0.19685039370078741" top="0.39370078740157483" bottom="0.39370078740157483" header="0.31496062992125984" footer="0.31496062992125984"/>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6"/>
  <sheetViews>
    <sheetView view="pageBreakPreview" zoomScale="70" zoomScaleNormal="100" zoomScaleSheetLayoutView="70" workbookViewId="0">
      <selection activeCell="D2" sqref="D2:G3"/>
    </sheetView>
  </sheetViews>
  <sheetFormatPr defaultRowHeight="12.75" x14ac:dyDescent="0.2"/>
  <cols>
    <col min="1" max="1" width="63.85546875" customWidth="1"/>
    <col min="2" max="2" width="8.5703125" customWidth="1"/>
    <col min="3" max="3" width="7.85546875" customWidth="1"/>
    <col min="4" max="4" width="18" customWidth="1"/>
    <col min="5" max="5" width="8.5703125" customWidth="1"/>
    <col min="6" max="7" width="21.5703125" customWidth="1"/>
  </cols>
  <sheetData>
    <row r="1" spans="1:7" ht="15.75" x14ac:dyDescent="0.2">
      <c r="A1" s="100"/>
      <c r="C1" s="38"/>
      <c r="D1" s="398" t="s">
        <v>305</v>
      </c>
      <c r="E1" s="398"/>
      <c r="F1" s="398"/>
      <c r="G1" s="398"/>
    </row>
    <row r="2" spans="1:7" ht="15.75" customHeight="1" x14ac:dyDescent="0.2">
      <c r="A2" s="100"/>
      <c r="C2" s="38"/>
      <c r="D2" s="400" t="s">
        <v>726</v>
      </c>
      <c r="E2" s="400"/>
      <c r="F2" s="400"/>
      <c r="G2" s="400"/>
    </row>
    <row r="3" spans="1:7" ht="103.9" customHeight="1" x14ac:dyDescent="0.2">
      <c r="A3" s="100"/>
      <c r="C3" s="161"/>
      <c r="D3" s="400"/>
      <c r="E3" s="400"/>
      <c r="F3" s="400"/>
      <c r="G3" s="400"/>
    </row>
    <row r="4" spans="1:7" ht="15.75" x14ac:dyDescent="0.2">
      <c r="A4" s="100"/>
      <c r="B4" s="37"/>
      <c r="C4" s="38"/>
      <c r="D4" s="39"/>
      <c r="E4" s="101"/>
      <c r="F4" s="102"/>
    </row>
    <row r="5" spans="1:7" ht="33.75" customHeight="1" x14ac:dyDescent="0.2">
      <c r="A5" s="399" t="s">
        <v>554</v>
      </c>
      <c r="B5" s="399"/>
      <c r="C5" s="399"/>
      <c r="D5" s="399"/>
      <c r="E5" s="399"/>
      <c r="F5" s="399"/>
      <c r="G5" s="399"/>
    </row>
    <row r="6" spans="1:7" x14ac:dyDescent="0.2">
      <c r="A6" s="100"/>
      <c r="B6" s="100"/>
      <c r="C6" s="38"/>
      <c r="D6" s="38"/>
      <c r="E6" s="38"/>
      <c r="G6" s="103" t="s">
        <v>8</v>
      </c>
    </row>
    <row r="7" spans="1:7" ht="13.5" thickBot="1" x14ac:dyDescent="0.25">
      <c r="A7" s="100"/>
      <c r="B7" s="100"/>
      <c r="C7" s="38"/>
      <c r="D7" s="38"/>
      <c r="E7" s="38"/>
      <c r="F7" s="103"/>
    </row>
    <row r="8" spans="1:7" ht="26.25" thickBot="1" x14ac:dyDescent="0.25">
      <c r="A8" s="228" t="s">
        <v>22</v>
      </c>
      <c r="B8" s="231" t="s">
        <v>306</v>
      </c>
      <c r="C8" s="232" t="s">
        <v>269</v>
      </c>
      <c r="D8" s="231" t="s">
        <v>270</v>
      </c>
      <c r="E8" s="231" t="s">
        <v>271</v>
      </c>
      <c r="F8" s="233" t="s">
        <v>522</v>
      </c>
      <c r="G8" s="164" t="s">
        <v>555</v>
      </c>
    </row>
    <row r="9" spans="1:7" x14ac:dyDescent="0.2">
      <c r="A9" s="229">
        <v>1</v>
      </c>
      <c r="B9" s="105">
        <v>2</v>
      </c>
      <c r="C9" s="106">
        <v>3</v>
      </c>
      <c r="D9" s="107">
        <v>4</v>
      </c>
      <c r="E9" s="107">
        <v>5</v>
      </c>
      <c r="F9" s="108">
        <v>6</v>
      </c>
      <c r="G9" s="104">
        <v>7</v>
      </c>
    </row>
    <row r="10" spans="1:7" ht="15.75" x14ac:dyDescent="0.2">
      <c r="A10" s="230" t="s">
        <v>155</v>
      </c>
      <c r="B10" s="110"/>
      <c r="C10" s="111"/>
      <c r="D10" s="110"/>
      <c r="E10" s="110"/>
      <c r="F10" s="266">
        <f>F11+F12+F116+F142+F185+F278+F297+F304+F360+F370+F173</f>
        <v>448367237</v>
      </c>
      <c r="G10" s="266">
        <f>G11+G12+G116+G142+G185+G278+G297+G304+G360+G370+G173</f>
        <v>427272120</v>
      </c>
    </row>
    <row r="11" spans="1:7" ht="15.75" x14ac:dyDescent="0.2">
      <c r="A11" s="254" t="s">
        <v>464</v>
      </c>
      <c r="B11" s="110"/>
      <c r="C11" s="111"/>
      <c r="D11" s="110"/>
      <c r="E11" s="110"/>
      <c r="F11" s="267">
        <f>'Ведомственная 24-25'!G14</f>
        <v>3156452</v>
      </c>
      <c r="G11" s="267">
        <f>'Ведомственная 24-25'!H14</f>
        <v>6587713</v>
      </c>
    </row>
    <row r="12" spans="1:7" ht="15.75" x14ac:dyDescent="0.2">
      <c r="A12" s="234" t="s">
        <v>10</v>
      </c>
      <c r="B12" s="82" t="s">
        <v>36</v>
      </c>
      <c r="C12" s="110" t="s">
        <v>307</v>
      </c>
      <c r="D12" s="110" t="s">
        <v>307</v>
      </c>
      <c r="E12" s="110"/>
      <c r="F12" s="262">
        <f>F13+F18+F24+F40+F51+F56</f>
        <v>44170182</v>
      </c>
      <c r="G12" s="262">
        <f>G13+G18+G24+G40+G51+G56</f>
        <v>44225182</v>
      </c>
    </row>
    <row r="13" spans="1:7" ht="31.5" x14ac:dyDescent="0.2">
      <c r="A13" s="226" t="s">
        <v>12</v>
      </c>
      <c r="B13" s="55" t="s">
        <v>36</v>
      </c>
      <c r="C13" s="94" t="s">
        <v>37</v>
      </c>
      <c r="D13" s="110"/>
      <c r="E13" s="110"/>
      <c r="F13" s="263">
        <f>F14</f>
        <v>1471025</v>
      </c>
      <c r="G13" s="263">
        <f>G14</f>
        <v>1471025</v>
      </c>
    </row>
    <row r="14" spans="1:7" ht="31.5" x14ac:dyDescent="0.2">
      <c r="A14" s="135" t="s">
        <v>174</v>
      </c>
      <c r="B14" s="55" t="s">
        <v>36</v>
      </c>
      <c r="C14" s="94" t="s">
        <v>37</v>
      </c>
      <c r="D14" s="72" t="s">
        <v>343</v>
      </c>
      <c r="E14" s="110"/>
      <c r="F14" s="263">
        <f>F17</f>
        <v>1471025</v>
      </c>
      <c r="G14" s="263">
        <f>G17</f>
        <v>1471025</v>
      </c>
    </row>
    <row r="15" spans="1:7" ht="15.75" x14ac:dyDescent="0.2">
      <c r="A15" s="135" t="s">
        <v>175</v>
      </c>
      <c r="B15" s="55" t="s">
        <v>36</v>
      </c>
      <c r="C15" s="94" t="s">
        <v>37</v>
      </c>
      <c r="D15" s="72" t="s">
        <v>344</v>
      </c>
      <c r="E15" s="110"/>
      <c r="F15" s="263">
        <f>F16</f>
        <v>1471025</v>
      </c>
      <c r="G15" s="263">
        <f>G16</f>
        <v>1471025</v>
      </c>
    </row>
    <row r="16" spans="1:7" ht="31.5" x14ac:dyDescent="0.2">
      <c r="A16" s="221" t="s">
        <v>176</v>
      </c>
      <c r="B16" s="52" t="s">
        <v>36</v>
      </c>
      <c r="C16" s="93" t="s">
        <v>37</v>
      </c>
      <c r="D16" s="113" t="s">
        <v>171</v>
      </c>
      <c r="E16" s="114"/>
      <c r="F16" s="264">
        <f>F17</f>
        <v>1471025</v>
      </c>
      <c r="G16" s="264">
        <f>G17</f>
        <v>1471025</v>
      </c>
    </row>
    <row r="17" spans="1:7" ht="63" x14ac:dyDescent="0.2">
      <c r="A17" s="221" t="s">
        <v>47</v>
      </c>
      <c r="B17" s="52" t="s">
        <v>36</v>
      </c>
      <c r="C17" s="93" t="s">
        <v>37</v>
      </c>
      <c r="D17" s="113" t="s">
        <v>171</v>
      </c>
      <c r="E17" s="93">
        <v>100</v>
      </c>
      <c r="F17" s="264">
        <f>'Ведомственная 24-25'!G21</f>
        <v>1471025</v>
      </c>
      <c r="G17" s="264">
        <f>'Ведомственная 24-25'!H21</f>
        <v>1471025</v>
      </c>
    </row>
    <row r="18" spans="1:7" ht="47.25" x14ac:dyDescent="0.2">
      <c r="A18" s="226" t="s">
        <v>261</v>
      </c>
      <c r="B18" s="55" t="s">
        <v>36</v>
      </c>
      <c r="C18" s="94" t="s">
        <v>38</v>
      </c>
      <c r="D18" s="110" t="s">
        <v>307</v>
      </c>
      <c r="E18" s="110"/>
      <c r="F18" s="262">
        <f>F19</f>
        <v>922775</v>
      </c>
      <c r="G18" s="262">
        <f>G19</f>
        <v>922775</v>
      </c>
    </row>
    <row r="19" spans="1:7" ht="31.5" x14ac:dyDescent="0.2">
      <c r="A19" s="227" t="s">
        <v>168</v>
      </c>
      <c r="B19" s="55" t="s">
        <v>36</v>
      </c>
      <c r="C19" s="94" t="s">
        <v>38</v>
      </c>
      <c r="D19" s="86" t="s">
        <v>345</v>
      </c>
      <c r="E19" s="110"/>
      <c r="F19" s="262">
        <f>F21</f>
        <v>922775</v>
      </c>
      <c r="G19" s="262">
        <f>G21</f>
        <v>922775</v>
      </c>
    </row>
    <row r="20" spans="1:7" ht="31.5" x14ac:dyDescent="0.2">
      <c r="A20" s="227" t="s">
        <v>169</v>
      </c>
      <c r="B20" s="55" t="s">
        <v>36</v>
      </c>
      <c r="C20" s="94" t="s">
        <v>38</v>
      </c>
      <c r="D20" s="86" t="s">
        <v>346</v>
      </c>
      <c r="E20" s="110"/>
      <c r="F20" s="262">
        <f>F21</f>
        <v>922775</v>
      </c>
      <c r="G20" s="262">
        <f>G21</f>
        <v>922775</v>
      </c>
    </row>
    <row r="21" spans="1:7" ht="31.5" x14ac:dyDescent="0.2">
      <c r="A21" s="235" t="s">
        <v>170</v>
      </c>
      <c r="B21" s="52" t="s">
        <v>36</v>
      </c>
      <c r="C21" s="93" t="s">
        <v>38</v>
      </c>
      <c r="D21" s="113" t="s">
        <v>219</v>
      </c>
      <c r="E21" s="114"/>
      <c r="F21" s="265">
        <f>F22+F23</f>
        <v>922775</v>
      </c>
      <c r="G21" s="265">
        <f>G22+G23</f>
        <v>922775</v>
      </c>
    </row>
    <row r="22" spans="1:7" ht="63" x14ac:dyDescent="0.2">
      <c r="A22" s="221" t="s">
        <v>47</v>
      </c>
      <c r="B22" s="52" t="s">
        <v>36</v>
      </c>
      <c r="C22" s="93" t="s">
        <v>38</v>
      </c>
      <c r="D22" s="113" t="s">
        <v>219</v>
      </c>
      <c r="E22" s="93">
        <v>100</v>
      </c>
      <c r="F22" s="265">
        <f>'Ведомственная 24-25'!G391</f>
        <v>859775</v>
      </c>
      <c r="G22" s="265">
        <f>'Ведомственная 24-25'!H391</f>
        <v>859775</v>
      </c>
    </row>
    <row r="23" spans="1:7" ht="31.5" x14ac:dyDescent="0.2">
      <c r="A23" s="221" t="s">
        <v>151</v>
      </c>
      <c r="B23" s="52" t="s">
        <v>36</v>
      </c>
      <c r="C23" s="93" t="s">
        <v>38</v>
      </c>
      <c r="D23" s="113" t="s">
        <v>219</v>
      </c>
      <c r="E23" s="115" t="s">
        <v>161</v>
      </c>
      <c r="F23" s="265">
        <f>'Ведомственная 24-25'!G392</f>
        <v>63000</v>
      </c>
      <c r="G23" s="265">
        <f>'Ведомственная 24-25'!H392</f>
        <v>63000</v>
      </c>
    </row>
    <row r="24" spans="1:7" ht="50.25" customHeight="1" x14ac:dyDescent="0.2">
      <c r="A24" s="226" t="s">
        <v>273</v>
      </c>
      <c r="B24" s="55" t="s">
        <v>36</v>
      </c>
      <c r="C24" s="94" t="s">
        <v>39</v>
      </c>
      <c r="D24" s="110" t="s">
        <v>307</v>
      </c>
      <c r="E24" s="110"/>
      <c r="F24" s="262">
        <f>F25+F30+F36</f>
        <v>14504251</v>
      </c>
      <c r="G24" s="262">
        <f>G25+G30+G36</f>
        <v>14504251</v>
      </c>
    </row>
    <row r="25" spans="1:7" ht="15.75" x14ac:dyDescent="0.2">
      <c r="A25" s="135" t="s">
        <v>30</v>
      </c>
      <c r="B25" s="55" t="s">
        <v>36</v>
      </c>
      <c r="C25" s="94" t="s">
        <v>39</v>
      </c>
      <c r="D25" s="72" t="s">
        <v>347</v>
      </c>
      <c r="E25" s="110"/>
      <c r="F25" s="262">
        <f>F26</f>
        <v>14136081</v>
      </c>
      <c r="G25" s="262">
        <f>G26</f>
        <v>14136081</v>
      </c>
    </row>
    <row r="26" spans="1:7" ht="31.5" x14ac:dyDescent="0.2">
      <c r="A26" s="135" t="s">
        <v>32</v>
      </c>
      <c r="B26" s="55" t="s">
        <v>36</v>
      </c>
      <c r="C26" s="94" t="s">
        <v>39</v>
      </c>
      <c r="D26" s="72" t="s">
        <v>348</v>
      </c>
      <c r="E26" s="110"/>
      <c r="F26" s="262">
        <f>F27</f>
        <v>14136081</v>
      </c>
      <c r="G26" s="262">
        <f>G27</f>
        <v>14136081</v>
      </c>
    </row>
    <row r="27" spans="1:7" ht="31.5" x14ac:dyDescent="0.2">
      <c r="A27" s="235" t="s">
        <v>170</v>
      </c>
      <c r="B27" s="52" t="s">
        <v>36</v>
      </c>
      <c r="C27" s="93" t="s">
        <v>39</v>
      </c>
      <c r="D27" s="116" t="s">
        <v>6</v>
      </c>
      <c r="E27" s="114"/>
      <c r="F27" s="265">
        <f>F28+F29</f>
        <v>14136081</v>
      </c>
      <c r="G27" s="265">
        <f>G28+G29</f>
        <v>14136081</v>
      </c>
    </row>
    <row r="28" spans="1:7" ht="63" x14ac:dyDescent="0.2">
      <c r="A28" s="221" t="s">
        <v>47</v>
      </c>
      <c r="B28" s="52" t="s">
        <v>36</v>
      </c>
      <c r="C28" s="93" t="s">
        <v>39</v>
      </c>
      <c r="D28" s="116" t="s">
        <v>6</v>
      </c>
      <c r="E28" s="93">
        <v>100</v>
      </c>
      <c r="F28" s="265">
        <f>'Ведомственная 24-25'!G26</f>
        <v>13753781</v>
      </c>
      <c r="G28" s="265">
        <f>'Ведомственная 24-25'!H26</f>
        <v>13753781</v>
      </c>
    </row>
    <row r="29" spans="1:7" ht="31.5" x14ac:dyDescent="0.2">
      <c r="A29" s="221" t="s">
        <v>151</v>
      </c>
      <c r="B29" s="52" t="s">
        <v>36</v>
      </c>
      <c r="C29" s="93" t="s">
        <v>39</v>
      </c>
      <c r="D29" s="116" t="s">
        <v>6</v>
      </c>
      <c r="E29" s="93">
        <v>200</v>
      </c>
      <c r="F29" s="265">
        <f>'Ведомственная 24-25'!G27</f>
        <v>382300</v>
      </c>
      <c r="G29" s="265">
        <f>'Ведомственная 24-25'!H27</f>
        <v>382300</v>
      </c>
    </row>
    <row r="30" spans="1:7" ht="63" x14ac:dyDescent="0.2">
      <c r="A30" s="226" t="s">
        <v>558</v>
      </c>
      <c r="B30" s="55" t="s">
        <v>36</v>
      </c>
      <c r="C30" s="55" t="s">
        <v>39</v>
      </c>
      <c r="D30" s="58" t="s">
        <v>349</v>
      </c>
      <c r="E30" s="110"/>
      <c r="F30" s="262">
        <f>F31</f>
        <v>33470</v>
      </c>
      <c r="G30" s="262">
        <f>G31</f>
        <v>33470</v>
      </c>
    </row>
    <row r="31" spans="1:7" ht="110.25" x14ac:dyDescent="0.2">
      <c r="A31" s="217" t="s">
        <v>559</v>
      </c>
      <c r="B31" s="55" t="s">
        <v>36</v>
      </c>
      <c r="C31" s="55" t="s">
        <v>39</v>
      </c>
      <c r="D31" s="117" t="s">
        <v>350</v>
      </c>
      <c r="E31" s="110"/>
      <c r="F31" s="262">
        <f>F34</f>
        <v>33470</v>
      </c>
      <c r="G31" s="262">
        <f>G34</f>
        <v>33470</v>
      </c>
    </row>
    <row r="32" spans="1:7" ht="63" x14ac:dyDescent="0.2">
      <c r="A32" s="217" t="s">
        <v>122</v>
      </c>
      <c r="B32" s="55" t="s">
        <v>36</v>
      </c>
      <c r="C32" s="55" t="s">
        <v>39</v>
      </c>
      <c r="D32" s="58" t="s">
        <v>423</v>
      </c>
      <c r="E32" s="110"/>
      <c r="F32" s="262">
        <f>F33</f>
        <v>33470</v>
      </c>
      <c r="G32" s="262">
        <f>G33</f>
        <v>33470</v>
      </c>
    </row>
    <row r="33" spans="1:7" ht="63" x14ac:dyDescent="0.2">
      <c r="A33" s="217" t="s">
        <v>302</v>
      </c>
      <c r="B33" s="55" t="s">
        <v>36</v>
      </c>
      <c r="C33" s="55" t="s">
        <v>39</v>
      </c>
      <c r="D33" s="58" t="s">
        <v>215</v>
      </c>
      <c r="E33" s="55"/>
      <c r="F33" s="262">
        <f>F34</f>
        <v>33470</v>
      </c>
      <c r="G33" s="262">
        <f>G34</f>
        <v>33470</v>
      </c>
    </row>
    <row r="34" spans="1:7" ht="63" x14ac:dyDescent="0.2">
      <c r="A34" s="218" t="s">
        <v>47</v>
      </c>
      <c r="B34" s="52" t="s">
        <v>36</v>
      </c>
      <c r="C34" s="52" t="s">
        <v>39</v>
      </c>
      <c r="D34" s="60" t="s">
        <v>215</v>
      </c>
      <c r="E34" s="62">
        <v>100</v>
      </c>
      <c r="F34" s="265">
        <f>'Ведомственная 24-25'!G32</f>
        <v>33470</v>
      </c>
      <c r="G34" s="265">
        <f>'Ведомственная 24-25'!H32</f>
        <v>33470</v>
      </c>
    </row>
    <row r="35" spans="1:7" ht="31.5" x14ac:dyDescent="0.2">
      <c r="A35" s="226" t="s">
        <v>31</v>
      </c>
      <c r="B35" s="55" t="s">
        <v>36</v>
      </c>
      <c r="C35" s="94" t="s">
        <v>39</v>
      </c>
      <c r="D35" s="72" t="s">
        <v>351</v>
      </c>
      <c r="E35" s="118"/>
      <c r="F35" s="268">
        <f>F36</f>
        <v>334700</v>
      </c>
      <c r="G35" s="268">
        <f>G36</f>
        <v>334700</v>
      </c>
    </row>
    <row r="36" spans="1:7" ht="31.5" x14ac:dyDescent="0.2">
      <c r="A36" s="227" t="s">
        <v>4</v>
      </c>
      <c r="B36" s="55" t="s">
        <v>36</v>
      </c>
      <c r="C36" s="94" t="s">
        <v>39</v>
      </c>
      <c r="D36" s="72" t="s">
        <v>352</v>
      </c>
      <c r="E36" s="118"/>
      <c r="F36" s="268">
        <f>F37</f>
        <v>334700</v>
      </c>
      <c r="G36" s="268">
        <f>G37</f>
        <v>334700</v>
      </c>
    </row>
    <row r="37" spans="1:7" ht="47.25" x14ac:dyDescent="0.2">
      <c r="A37" s="236" t="s">
        <v>278</v>
      </c>
      <c r="B37" s="119" t="s">
        <v>36</v>
      </c>
      <c r="C37" s="289" t="s">
        <v>39</v>
      </c>
      <c r="D37" s="251" t="s">
        <v>172</v>
      </c>
      <c r="E37" s="290"/>
      <c r="F37" s="268">
        <f>F38+F39</f>
        <v>334700</v>
      </c>
      <c r="G37" s="268">
        <f>G38+G39</f>
        <v>334700</v>
      </c>
    </row>
    <row r="38" spans="1:7" ht="63" x14ac:dyDescent="0.2">
      <c r="A38" s="221" t="s">
        <v>47</v>
      </c>
      <c r="B38" s="52" t="s">
        <v>36</v>
      </c>
      <c r="C38" s="93" t="s">
        <v>39</v>
      </c>
      <c r="D38" s="74" t="s">
        <v>172</v>
      </c>
      <c r="E38" s="93">
        <v>100</v>
      </c>
      <c r="F38" s="265">
        <f>'Ведомственная 24-25'!G36</f>
        <v>328500</v>
      </c>
      <c r="G38" s="265">
        <f>'Ведомственная 24-25'!H36</f>
        <v>328500</v>
      </c>
    </row>
    <row r="39" spans="1:7" ht="31.5" x14ac:dyDescent="0.2">
      <c r="A39" s="291" t="s">
        <v>151</v>
      </c>
      <c r="B39" s="52" t="s">
        <v>36</v>
      </c>
      <c r="C39" s="93" t="s">
        <v>39</v>
      </c>
      <c r="D39" s="74" t="s">
        <v>172</v>
      </c>
      <c r="E39" s="93" t="s">
        <v>161</v>
      </c>
      <c r="F39" s="265">
        <f>'Ведомственная 24-25'!G37</f>
        <v>6200</v>
      </c>
      <c r="G39" s="265">
        <f>'Ведомственная 24-25'!H37</f>
        <v>6200</v>
      </c>
    </row>
    <row r="40" spans="1:7" ht="47.25" x14ac:dyDescent="0.2">
      <c r="A40" s="226" t="s">
        <v>263</v>
      </c>
      <c r="B40" s="55" t="s">
        <v>36</v>
      </c>
      <c r="C40" s="94" t="s">
        <v>42</v>
      </c>
      <c r="D40" s="110"/>
      <c r="E40" s="110"/>
      <c r="F40" s="262">
        <f>F41+F47</f>
        <v>4522395</v>
      </c>
      <c r="G40" s="262">
        <f>G41+G47</f>
        <v>4522395</v>
      </c>
    </row>
    <row r="41" spans="1:7" ht="54" customHeight="1" x14ac:dyDescent="0.2">
      <c r="A41" s="135" t="s">
        <v>560</v>
      </c>
      <c r="B41" s="55" t="s">
        <v>36</v>
      </c>
      <c r="C41" s="94" t="s">
        <v>42</v>
      </c>
      <c r="D41" s="86" t="s">
        <v>353</v>
      </c>
      <c r="E41" s="110"/>
      <c r="F41" s="262">
        <f>F44</f>
        <v>3960238</v>
      </c>
      <c r="G41" s="262">
        <f>G44</f>
        <v>3960238</v>
      </c>
    </row>
    <row r="42" spans="1:7" ht="78.75" x14ac:dyDescent="0.2">
      <c r="A42" s="135" t="s">
        <v>561</v>
      </c>
      <c r="B42" s="55" t="s">
        <v>36</v>
      </c>
      <c r="C42" s="94" t="s">
        <v>42</v>
      </c>
      <c r="D42" s="72" t="s">
        <v>354</v>
      </c>
      <c r="E42" s="110"/>
      <c r="F42" s="262">
        <f>F43</f>
        <v>3960238</v>
      </c>
      <c r="G42" s="262">
        <f>G43</f>
        <v>3960238</v>
      </c>
    </row>
    <row r="43" spans="1:7" ht="47.25" x14ac:dyDescent="0.2">
      <c r="A43" s="220" t="s">
        <v>220</v>
      </c>
      <c r="B43" s="55" t="s">
        <v>36</v>
      </c>
      <c r="C43" s="94" t="s">
        <v>42</v>
      </c>
      <c r="D43" s="124" t="s">
        <v>355</v>
      </c>
      <c r="E43" s="110"/>
      <c r="F43" s="262">
        <f>F44</f>
        <v>3960238</v>
      </c>
      <c r="G43" s="262">
        <f>G44</f>
        <v>3960238</v>
      </c>
    </row>
    <row r="44" spans="1:7" ht="31.5" x14ac:dyDescent="0.2">
      <c r="A44" s="237" t="s">
        <v>170</v>
      </c>
      <c r="B44" s="52" t="s">
        <v>36</v>
      </c>
      <c r="C44" s="93" t="s">
        <v>42</v>
      </c>
      <c r="D44" s="116" t="s">
        <v>221</v>
      </c>
      <c r="E44" s="114"/>
      <c r="F44" s="265">
        <f>F45+F46</f>
        <v>3960238</v>
      </c>
      <c r="G44" s="265">
        <f>G45+G46</f>
        <v>3960238</v>
      </c>
    </row>
    <row r="45" spans="1:7" ht="63" x14ac:dyDescent="0.2">
      <c r="A45" s="221" t="s">
        <v>47</v>
      </c>
      <c r="B45" s="52" t="s">
        <v>36</v>
      </c>
      <c r="C45" s="93" t="s">
        <v>42</v>
      </c>
      <c r="D45" s="116" t="s">
        <v>221</v>
      </c>
      <c r="E45" s="93">
        <v>100</v>
      </c>
      <c r="F45" s="265">
        <f>'Ведомственная 24-25'!G236</f>
        <v>3677238</v>
      </c>
      <c r="G45" s="265">
        <f>'Ведомственная 24-25'!H236</f>
        <v>3677238</v>
      </c>
    </row>
    <row r="46" spans="1:7" ht="31.5" x14ac:dyDescent="0.2">
      <c r="A46" s="238" t="s">
        <v>151</v>
      </c>
      <c r="B46" s="97" t="s">
        <v>36</v>
      </c>
      <c r="C46" s="125" t="s">
        <v>42</v>
      </c>
      <c r="D46" s="126" t="s">
        <v>221</v>
      </c>
      <c r="E46" s="125">
        <v>200</v>
      </c>
      <c r="F46" s="265">
        <f>'Ведомственная 24-25'!G237</f>
        <v>283000</v>
      </c>
      <c r="G46" s="265">
        <f>'Ведомственная 24-25'!H237</f>
        <v>283000</v>
      </c>
    </row>
    <row r="47" spans="1:7" ht="31.5" x14ac:dyDescent="0.2">
      <c r="A47" s="296" t="s">
        <v>635</v>
      </c>
      <c r="B47" s="343" t="s">
        <v>36</v>
      </c>
      <c r="C47" s="343" t="s">
        <v>42</v>
      </c>
      <c r="D47" s="350" t="s">
        <v>636</v>
      </c>
      <c r="E47" s="351"/>
      <c r="F47" s="265">
        <f t="shared" ref="F47:G49" si="0">F48</f>
        <v>562157</v>
      </c>
      <c r="G47" s="265">
        <f t="shared" si="0"/>
        <v>562157</v>
      </c>
    </row>
    <row r="48" spans="1:7" ht="31.5" x14ac:dyDescent="0.2">
      <c r="A48" s="296" t="s">
        <v>637</v>
      </c>
      <c r="B48" s="343" t="s">
        <v>36</v>
      </c>
      <c r="C48" s="343" t="s">
        <v>42</v>
      </c>
      <c r="D48" s="350" t="s">
        <v>638</v>
      </c>
      <c r="E48" s="351"/>
      <c r="F48" s="265">
        <f t="shared" si="0"/>
        <v>562157</v>
      </c>
      <c r="G48" s="265">
        <f t="shared" si="0"/>
        <v>562157</v>
      </c>
    </row>
    <row r="49" spans="1:7" ht="31.5" x14ac:dyDescent="0.2">
      <c r="A49" s="291" t="s">
        <v>170</v>
      </c>
      <c r="B49" s="345" t="s">
        <v>36</v>
      </c>
      <c r="C49" s="345" t="s">
        <v>42</v>
      </c>
      <c r="D49" s="352" t="s">
        <v>639</v>
      </c>
      <c r="E49" s="319"/>
      <c r="F49" s="265">
        <f t="shared" si="0"/>
        <v>562157</v>
      </c>
      <c r="G49" s="265">
        <f t="shared" si="0"/>
        <v>562157</v>
      </c>
    </row>
    <row r="50" spans="1:7" ht="63" x14ac:dyDescent="0.2">
      <c r="A50" s="291" t="s">
        <v>47</v>
      </c>
      <c r="B50" s="345" t="s">
        <v>36</v>
      </c>
      <c r="C50" s="345" t="s">
        <v>42</v>
      </c>
      <c r="D50" s="352" t="s">
        <v>639</v>
      </c>
      <c r="E50" s="319">
        <v>100</v>
      </c>
      <c r="F50" s="265">
        <f>'Ведомственная 24-25'!G397</f>
        <v>562157</v>
      </c>
      <c r="G50" s="265">
        <f>'Ведомственная 24-25'!H397</f>
        <v>562157</v>
      </c>
    </row>
    <row r="51" spans="1:7" ht="15.75" x14ac:dyDescent="0.2">
      <c r="A51" s="226" t="s">
        <v>162</v>
      </c>
      <c r="B51" s="55" t="s">
        <v>36</v>
      </c>
      <c r="C51" s="94" t="s">
        <v>252</v>
      </c>
      <c r="D51" s="110"/>
      <c r="E51" s="110"/>
      <c r="F51" s="262">
        <f t="shared" ref="F51:G54" si="1">F52</f>
        <v>400000</v>
      </c>
      <c r="G51" s="262">
        <f t="shared" si="1"/>
        <v>400000</v>
      </c>
    </row>
    <row r="52" spans="1:7" ht="15.75" x14ac:dyDescent="0.2">
      <c r="A52" s="239" t="s">
        <v>308</v>
      </c>
      <c r="B52" s="55" t="s">
        <v>36</v>
      </c>
      <c r="C52" s="94" t="s">
        <v>252</v>
      </c>
      <c r="D52" s="72" t="s">
        <v>356</v>
      </c>
      <c r="E52" s="110"/>
      <c r="F52" s="262">
        <f t="shared" si="1"/>
        <v>400000</v>
      </c>
      <c r="G52" s="262">
        <f t="shared" si="1"/>
        <v>400000</v>
      </c>
    </row>
    <row r="53" spans="1:7" ht="31.5" x14ac:dyDescent="0.2">
      <c r="A53" s="240" t="s">
        <v>5</v>
      </c>
      <c r="B53" s="55" t="s">
        <v>36</v>
      </c>
      <c r="C53" s="94" t="s">
        <v>252</v>
      </c>
      <c r="D53" s="72" t="s">
        <v>357</v>
      </c>
      <c r="E53" s="114"/>
      <c r="F53" s="262">
        <f t="shared" si="1"/>
        <v>400000</v>
      </c>
      <c r="G53" s="262">
        <f t="shared" si="1"/>
        <v>400000</v>
      </c>
    </row>
    <row r="54" spans="1:7" ht="31.5" x14ac:dyDescent="0.2">
      <c r="A54" s="237" t="s">
        <v>5</v>
      </c>
      <c r="B54" s="52" t="s">
        <v>36</v>
      </c>
      <c r="C54" s="93" t="s">
        <v>252</v>
      </c>
      <c r="D54" s="127" t="s">
        <v>173</v>
      </c>
      <c r="E54" s="114"/>
      <c r="F54" s="265">
        <f t="shared" si="1"/>
        <v>400000</v>
      </c>
      <c r="G54" s="265">
        <f t="shared" si="1"/>
        <v>400000</v>
      </c>
    </row>
    <row r="55" spans="1:7" ht="15.75" x14ac:dyDescent="0.2">
      <c r="A55" s="221" t="s">
        <v>255</v>
      </c>
      <c r="B55" s="52" t="s">
        <v>36</v>
      </c>
      <c r="C55" s="93" t="s">
        <v>252</v>
      </c>
      <c r="D55" s="127" t="s">
        <v>173</v>
      </c>
      <c r="E55" s="93">
        <v>800</v>
      </c>
      <c r="F55" s="265">
        <f>'Ведомственная 24-25'!G42</f>
        <v>400000</v>
      </c>
      <c r="G55" s="265">
        <f>'Ведомственная 24-25'!H42</f>
        <v>400000</v>
      </c>
    </row>
    <row r="56" spans="1:7" ht="15.75" x14ac:dyDescent="0.2">
      <c r="A56" s="226" t="s">
        <v>13</v>
      </c>
      <c r="B56" s="55" t="s">
        <v>36</v>
      </c>
      <c r="C56" s="94" t="s">
        <v>156</v>
      </c>
      <c r="D56" s="110" t="s">
        <v>307</v>
      </c>
      <c r="E56" s="110"/>
      <c r="F56" s="262">
        <f>F57+F85+F96+F80+F100+F73+F91+F111</f>
        <v>22349736</v>
      </c>
      <c r="G56" s="262">
        <f>G57+G85+G96+G80+G100+G73+G91+G111</f>
        <v>22404736</v>
      </c>
    </row>
    <row r="57" spans="1:7" ht="41.45" customHeight="1" x14ac:dyDescent="0.2">
      <c r="A57" s="72" t="s">
        <v>562</v>
      </c>
      <c r="B57" s="55" t="s">
        <v>36</v>
      </c>
      <c r="C57" s="55" t="s">
        <v>156</v>
      </c>
      <c r="D57" s="129" t="s">
        <v>358</v>
      </c>
      <c r="E57" s="110"/>
      <c r="F57" s="262">
        <f>F58+F62</f>
        <v>1157100</v>
      </c>
      <c r="G57" s="262">
        <f>G58+G62</f>
        <v>1157100</v>
      </c>
    </row>
    <row r="58" spans="1:7" ht="63" x14ac:dyDescent="0.2">
      <c r="A58" s="72" t="s">
        <v>563</v>
      </c>
      <c r="B58" s="55" t="s">
        <v>36</v>
      </c>
      <c r="C58" s="55" t="s">
        <v>156</v>
      </c>
      <c r="D58" s="129" t="s">
        <v>375</v>
      </c>
      <c r="E58" s="110"/>
      <c r="F58" s="262">
        <f t="shared" ref="F58:G60" si="2">F59</f>
        <v>33000</v>
      </c>
      <c r="G58" s="262">
        <f t="shared" si="2"/>
        <v>33000</v>
      </c>
    </row>
    <row r="59" spans="1:7" ht="47.25" x14ac:dyDescent="0.2">
      <c r="A59" s="217" t="s">
        <v>177</v>
      </c>
      <c r="B59" s="55" t="s">
        <v>36</v>
      </c>
      <c r="C59" s="55" t="s">
        <v>156</v>
      </c>
      <c r="D59" s="130" t="s">
        <v>395</v>
      </c>
      <c r="E59" s="110"/>
      <c r="F59" s="262">
        <f t="shared" si="2"/>
        <v>33000</v>
      </c>
      <c r="G59" s="262">
        <f t="shared" si="2"/>
        <v>33000</v>
      </c>
    </row>
    <row r="60" spans="1:7" ht="15.75" x14ac:dyDescent="0.2">
      <c r="A60" s="60" t="s">
        <v>178</v>
      </c>
      <c r="B60" s="52" t="s">
        <v>36</v>
      </c>
      <c r="C60" s="52" t="s">
        <v>156</v>
      </c>
      <c r="D60" s="74" t="s">
        <v>258</v>
      </c>
      <c r="E60" s="93"/>
      <c r="F60" s="265">
        <f t="shared" si="2"/>
        <v>33000</v>
      </c>
      <c r="G60" s="265">
        <f t="shared" si="2"/>
        <v>33000</v>
      </c>
    </row>
    <row r="61" spans="1:7" ht="31.5" x14ac:dyDescent="0.2">
      <c r="A61" s="221" t="s">
        <v>151</v>
      </c>
      <c r="B61" s="52" t="s">
        <v>36</v>
      </c>
      <c r="C61" s="52" t="s">
        <v>156</v>
      </c>
      <c r="D61" s="74" t="s">
        <v>258</v>
      </c>
      <c r="E61" s="93" t="s">
        <v>161</v>
      </c>
      <c r="F61" s="265">
        <f>'Ведомственная 24-25'!G48</f>
        <v>33000</v>
      </c>
      <c r="G61" s="265">
        <f>'Ведомственная 24-25'!H48</f>
        <v>33000</v>
      </c>
    </row>
    <row r="62" spans="1:7" ht="78.75" x14ac:dyDescent="0.2">
      <c r="A62" s="251" t="s">
        <v>564</v>
      </c>
      <c r="B62" s="367" t="s">
        <v>36</v>
      </c>
      <c r="C62" s="368" t="s">
        <v>156</v>
      </c>
      <c r="D62" s="369" t="s">
        <v>374</v>
      </c>
      <c r="E62" s="370"/>
      <c r="F62" s="270">
        <f>F66+F69+F63</f>
        <v>1124100</v>
      </c>
      <c r="G62" s="270">
        <f>G66+G69+G63</f>
        <v>1124100</v>
      </c>
    </row>
    <row r="63" spans="1:7" ht="78.75" x14ac:dyDescent="0.2">
      <c r="A63" s="296" t="s">
        <v>662</v>
      </c>
      <c r="B63" s="287" t="s">
        <v>36</v>
      </c>
      <c r="C63" s="287" t="s">
        <v>156</v>
      </c>
      <c r="D63" s="298" t="s">
        <v>663</v>
      </c>
      <c r="E63" s="351"/>
      <c r="F63" s="262">
        <f>F64</f>
        <v>5000</v>
      </c>
      <c r="G63" s="262">
        <f>G64</f>
        <v>5000</v>
      </c>
    </row>
    <row r="64" spans="1:7" ht="15.75" x14ac:dyDescent="0.2">
      <c r="A64" s="294" t="s">
        <v>178</v>
      </c>
      <c r="B64" s="293" t="s">
        <v>36</v>
      </c>
      <c r="C64" s="293" t="s">
        <v>156</v>
      </c>
      <c r="D64" s="294" t="s">
        <v>664</v>
      </c>
      <c r="E64" s="295"/>
      <c r="F64" s="265">
        <f>F65</f>
        <v>5000</v>
      </c>
      <c r="G64" s="265">
        <f>G65</f>
        <v>5000</v>
      </c>
    </row>
    <row r="65" spans="1:7" ht="31.5" x14ac:dyDescent="0.2">
      <c r="A65" s="291" t="s">
        <v>151</v>
      </c>
      <c r="B65" s="293" t="s">
        <v>36</v>
      </c>
      <c r="C65" s="293" t="s">
        <v>156</v>
      </c>
      <c r="D65" s="294" t="s">
        <v>664</v>
      </c>
      <c r="E65" s="319">
        <v>200</v>
      </c>
      <c r="F65" s="265">
        <f>'Ведомственная 24-25'!G52</f>
        <v>5000</v>
      </c>
      <c r="G65" s="265">
        <f>'Ведомственная 24-25'!H52</f>
        <v>5000</v>
      </c>
    </row>
    <row r="66" spans="1:7" ht="35.25" customHeight="1" x14ac:dyDescent="0.2">
      <c r="A66" s="220" t="s">
        <v>181</v>
      </c>
      <c r="B66" s="55" t="s">
        <v>36</v>
      </c>
      <c r="C66" s="55" t="s">
        <v>156</v>
      </c>
      <c r="D66" s="72" t="s">
        <v>396</v>
      </c>
      <c r="E66" s="73"/>
      <c r="F66" s="262">
        <f>F67</f>
        <v>115000</v>
      </c>
      <c r="G66" s="262">
        <f>G67</f>
        <v>115000</v>
      </c>
    </row>
    <row r="67" spans="1:7" ht="15.75" x14ac:dyDescent="0.2">
      <c r="A67" s="60" t="s">
        <v>178</v>
      </c>
      <c r="B67" s="52" t="s">
        <v>36</v>
      </c>
      <c r="C67" s="52" t="s">
        <v>156</v>
      </c>
      <c r="D67" s="74" t="s">
        <v>182</v>
      </c>
      <c r="E67" s="70"/>
      <c r="F67" s="265">
        <f>F68</f>
        <v>115000</v>
      </c>
      <c r="G67" s="265">
        <f>G68</f>
        <v>115000</v>
      </c>
    </row>
    <row r="68" spans="1:7" ht="31.5" x14ac:dyDescent="0.2">
      <c r="A68" s="221" t="s">
        <v>151</v>
      </c>
      <c r="B68" s="52" t="s">
        <v>36</v>
      </c>
      <c r="C68" s="52" t="s">
        <v>156</v>
      </c>
      <c r="D68" s="74" t="s">
        <v>182</v>
      </c>
      <c r="E68" s="70">
        <v>200</v>
      </c>
      <c r="F68" s="265">
        <f>'Ведомственная 24-25'!G55</f>
        <v>115000</v>
      </c>
      <c r="G68" s="265">
        <f>'Ведомственная 24-25'!H55</f>
        <v>115000</v>
      </c>
    </row>
    <row r="69" spans="1:7" ht="63" x14ac:dyDescent="0.2">
      <c r="A69" s="220" t="s">
        <v>179</v>
      </c>
      <c r="B69" s="55" t="s">
        <v>36</v>
      </c>
      <c r="C69" s="55" t="s">
        <v>156</v>
      </c>
      <c r="D69" s="72" t="s">
        <v>397</v>
      </c>
      <c r="E69" s="110"/>
      <c r="F69" s="262">
        <f>F70</f>
        <v>1004100</v>
      </c>
      <c r="G69" s="262">
        <f>G70</f>
        <v>1004100</v>
      </c>
    </row>
    <row r="70" spans="1:7" ht="47.25" x14ac:dyDescent="0.2">
      <c r="A70" s="218" t="s">
        <v>0</v>
      </c>
      <c r="B70" s="52" t="s">
        <v>36</v>
      </c>
      <c r="C70" s="52" t="s">
        <v>156</v>
      </c>
      <c r="D70" s="74" t="s">
        <v>180</v>
      </c>
      <c r="E70" s="114"/>
      <c r="F70" s="265">
        <f>F71+F72</f>
        <v>1004100</v>
      </c>
      <c r="G70" s="265">
        <f>G71+G72</f>
        <v>1004100</v>
      </c>
    </row>
    <row r="71" spans="1:7" ht="63" x14ac:dyDescent="0.2">
      <c r="A71" s="221" t="s">
        <v>47</v>
      </c>
      <c r="B71" s="52" t="s">
        <v>36</v>
      </c>
      <c r="C71" s="52" t="s">
        <v>156</v>
      </c>
      <c r="D71" s="74" t="s">
        <v>180</v>
      </c>
      <c r="E71" s="93">
        <v>100</v>
      </c>
      <c r="F71" s="265">
        <f>'Ведомственная 24-25'!G58</f>
        <v>994100</v>
      </c>
      <c r="G71" s="265">
        <f>'Ведомственная 24-25'!H58</f>
        <v>994100</v>
      </c>
    </row>
    <row r="72" spans="1:7" ht="31.5" x14ac:dyDescent="0.2">
      <c r="A72" s="221" t="s">
        <v>151</v>
      </c>
      <c r="B72" s="52" t="s">
        <v>36</v>
      </c>
      <c r="C72" s="52" t="s">
        <v>156</v>
      </c>
      <c r="D72" s="74" t="s">
        <v>180</v>
      </c>
      <c r="E72" s="93" t="s">
        <v>161</v>
      </c>
      <c r="F72" s="265">
        <f>'Ведомственная 24-25'!G59</f>
        <v>10000</v>
      </c>
      <c r="G72" s="265">
        <f>'Ведомственная 24-25'!H59</f>
        <v>10000</v>
      </c>
    </row>
    <row r="73" spans="1:7" ht="47.25" x14ac:dyDescent="0.2">
      <c r="A73" s="226" t="s">
        <v>565</v>
      </c>
      <c r="B73" s="55" t="s">
        <v>36</v>
      </c>
      <c r="C73" s="55" t="s">
        <v>156</v>
      </c>
      <c r="D73" s="63" t="s">
        <v>359</v>
      </c>
      <c r="E73" s="71"/>
      <c r="F73" s="262">
        <f>F74</f>
        <v>386350</v>
      </c>
      <c r="G73" s="262">
        <f>G74</f>
        <v>386350</v>
      </c>
    </row>
    <row r="74" spans="1:7" ht="78.75" x14ac:dyDescent="0.2">
      <c r="A74" s="226" t="s">
        <v>566</v>
      </c>
      <c r="B74" s="55" t="s">
        <v>36</v>
      </c>
      <c r="C74" s="55" t="s">
        <v>156</v>
      </c>
      <c r="D74" s="131" t="s">
        <v>394</v>
      </c>
      <c r="E74" s="71"/>
      <c r="F74" s="262">
        <f>F75</f>
        <v>386350</v>
      </c>
      <c r="G74" s="262">
        <f>G75</f>
        <v>386350</v>
      </c>
    </row>
    <row r="75" spans="1:7" ht="60.6" customHeight="1" x14ac:dyDescent="0.2">
      <c r="A75" s="226" t="s">
        <v>118</v>
      </c>
      <c r="B75" s="55" t="s">
        <v>36</v>
      </c>
      <c r="C75" s="55" t="s">
        <v>156</v>
      </c>
      <c r="D75" s="132" t="s">
        <v>398</v>
      </c>
      <c r="E75" s="71"/>
      <c r="F75" s="262">
        <f>F76+F78</f>
        <v>386350</v>
      </c>
      <c r="G75" s="262">
        <f>G76+G78</f>
        <v>386350</v>
      </c>
    </row>
    <row r="76" spans="1:7" ht="15.75" x14ac:dyDescent="0.2">
      <c r="A76" s="217" t="s">
        <v>300</v>
      </c>
      <c r="B76" s="55" t="s">
        <v>36</v>
      </c>
      <c r="C76" s="55" t="s">
        <v>156</v>
      </c>
      <c r="D76" s="58" t="s">
        <v>301</v>
      </c>
      <c r="E76" s="71"/>
      <c r="F76" s="262">
        <f>F77</f>
        <v>10000</v>
      </c>
      <c r="G76" s="262">
        <f>G77</f>
        <v>10000</v>
      </c>
    </row>
    <row r="77" spans="1:7" ht="31.5" x14ac:dyDescent="0.2">
      <c r="A77" s="218" t="s">
        <v>151</v>
      </c>
      <c r="B77" s="52" t="s">
        <v>36</v>
      </c>
      <c r="C77" s="52" t="s">
        <v>156</v>
      </c>
      <c r="D77" s="60" t="s">
        <v>301</v>
      </c>
      <c r="E77" s="70">
        <v>200</v>
      </c>
      <c r="F77" s="265">
        <f>'Ведомственная 24-25'!G64</f>
        <v>10000</v>
      </c>
      <c r="G77" s="265">
        <f>'Ведомственная 24-25'!H64</f>
        <v>10000</v>
      </c>
    </row>
    <row r="78" spans="1:7" ht="15.75" x14ac:dyDescent="0.2">
      <c r="A78" s="226" t="s">
        <v>119</v>
      </c>
      <c r="B78" s="55" t="s">
        <v>36</v>
      </c>
      <c r="C78" s="55" t="s">
        <v>156</v>
      </c>
      <c r="D78" s="58" t="s">
        <v>120</v>
      </c>
      <c r="E78" s="71"/>
      <c r="F78" s="262">
        <f>F79</f>
        <v>376350</v>
      </c>
      <c r="G78" s="262">
        <f>G79</f>
        <v>376350</v>
      </c>
    </row>
    <row r="79" spans="1:7" ht="31.5" x14ac:dyDescent="0.2">
      <c r="A79" s="221" t="s">
        <v>151</v>
      </c>
      <c r="B79" s="52" t="s">
        <v>36</v>
      </c>
      <c r="C79" s="52" t="s">
        <v>156</v>
      </c>
      <c r="D79" s="60" t="s">
        <v>120</v>
      </c>
      <c r="E79" s="70">
        <v>200</v>
      </c>
      <c r="F79" s="265">
        <f>'Ведомственная 24-25'!G66</f>
        <v>376350</v>
      </c>
      <c r="G79" s="265">
        <f>'Ведомственная 24-25'!H66</f>
        <v>376350</v>
      </c>
    </row>
    <row r="80" spans="1:7" ht="47.25" x14ac:dyDescent="0.2">
      <c r="A80" s="241" t="s">
        <v>567</v>
      </c>
      <c r="B80" s="119" t="s">
        <v>36</v>
      </c>
      <c r="C80" s="120" t="s">
        <v>156</v>
      </c>
      <c r="D80" s="133" t="s">
        <v>360</v>
      </c>
      <c r="E80" s="134"/>
      <c r="F80" s="268">
        <f t="shared" ref="F80:G83" si="3">F81</f>
        <v>25000</v>
      </c>
      <c r="G80" s="268">
        <f t="shared" si="3"/>
        <v>25000</v>
      </c>
    </row>
    <row r="81" spans="1:7" ht="63" x14ac:dyDescent="0.2">
      <c r="A81" s="217" t="s">
        <v>568</v>
      </c>
      <c r="B81" s="55" t="s">
        <v>36</v>
      </c>
      <c r="C81" s="94" t="s">
        <v>156</v>
      </c>
      <c r="D81" s="135" t="s">
        <v>393</v>
      </c>
      <c r="E81" s="73"/>
      <c r="F81" s="262">
        <f t="shared" si="3"/>
        <v>25000</v>
      </c>
      <c r="G81" s="262">
        <f t="shared" si="3"/>
        <v>25000</v>
      </c>
    </row>
    <row r="82" spans="1:7" ht="63" x14ac:dyDescent="0.2">
      <c r="A82" s="58" t="s">
        <v>27</v>
      </c>
      <c r="B82" s="55" t="s">
        <v>36</v>
      </c>
      <c r="C82" s="94" t="s">
        <v>156</v>
      </c>
      <c r="D82" s="135" t="s">
        <v>399</v>
      </c>
      <c r="E82" s="73"/>
      <c r="F82" s="262">
        <f t="shared" si="3"/>
        <v>25000</v>
      </c>
      <c r="G82" s="262">
        <f t="shared" si="3"/>
        <v>25000</v>
      </c>
    </row>
    <row r="83" spans="1:7" ht="18" customHeight="1" x14ac:dyDescent="0.2">
      <c r="A83" s="242" t="s">
        <v>183</v>
      </c>
      <c r="B83" s="97" t="s">
        <v>36</v>
      </c>
      <c r="C83" s="125" t="s">
        <v>156</v>
      </c>
      <c r="D83" s="126" t="s">
        <v>184</v>
      </c>
      <c r="E83" s="136"/>
      <c r="F83" s="269">
        <f t="shared" si="3"/>
        <v>25000</v>
      </c>
      <c r="G83" s="269">
        <f t="shared" si="3"/>
        <v>25000</v>
      </c>
    </row>
    <row r="84" spans="1:7" ht="31.5" x14ac:dyDescent="0.2">
      <c r="A84" s="218" t="s">
        <v>151</v>
      </c>
      <c r="B84" s="52" t="s">
        <v>36</v>
      </c>
      <c r="C84" s="93" t="s">
        <v>156</v>
      </c>
      <c r="D84" s="74" t="s">
        <v>184</v>
      </c>
      <c r="E84" s="75">
        <v>200</v>
      </c>
      <c r="F84" s="265">
        <f>'Ведомственная 24-25'!G71</f>
        <v>25000</v>
      </c>
      <c r="G84" s="265">
        <f>'Ведомственная 24-25'!H71</f>
        <v>25000</v>
      </c>
    </row>
    <row r="85" spans="1:7" ht="47.25" x14ac:dyDescent="0.2">
      <c r="A85" s="72" t="s">
        <v>569</v>
      </c>
      <c r="B85" s="55" t="s">
        <v>36</v>
      </c>
      <c r="C85" s="94" t="s">
        <v>156</v>
      </c>
      <c r="D85" s="86" t="s">
        <v>361</v>
      </c>
      <c r="E85" s="110"/>
      <c r="F85" s="262">
        <f t="shared" ref="F85:G87" si="4">F86</f>
        <v>303559</v>
      </c>
      <c r="G85" s="262">
        <f t="shared" si="4"/>
        <v>303559</v>
      </c>
    </row>
    <row r="86" spans="1:7" ht="78.75" x14ac:dyDescent="0.2">
      <c r="A86" s="121" t="s">
        <v>570</v>
      </c>
      <c r="B86" s="119" t="s">
        <v>36</v>
      </c>
      <c r="C86" s="120" t="s">
        <v>156</v>
      </c>
      <c r="D86" s="137" t="s">
        <v>392</v>
      </c>
      <c r="E86" s="122"/>
      <c r="F86" s="268">
        <f t="shared" si="4"/>
        <v>303559</v>
      </c>
      <c r="G86" s="268">
        <f t="shared" si="4"/>
        <v>303559</v>
      </c>
    </row>
    <row r="87" spans="1:7" ht="47.25" x14ac:dyDescent="0.2">
      <c r="A87" s="220" t="s">
        <v>185</v>
      </c>
      <c r="B87" s="119" t="s">
        <v>36</v>
      </c>
      <c r="C87" s="120" t="s">
        <v>156</v>
      </c>
      <c r="D87" s="138" t="s">
        <v>400</v>
      </c>
      <c r="E87" s="110"/>
      <c r="F87" s="262">
        <f t="shared" si="4"/>
        <v>303559</v>
      </c>
      <c r="G87" s="262">
        <f t="shared" si="4"/>
        <v>303559</v>
      </c>
    </row>
    <row r="88" spans="1:7" ht="31.5" x14ac:dyDescent="0.2">
      <c r="A88" s="237" t="s">
        <v>1</v>
      </c>
      <c r="B88" s="52" t="s">
        <v>36</v>
      </c>
      <c r="C88" s="93" t="s">
        <v>156</v>
      </c>
      <c r="D88" s="116" t="s">
        <v>186</v>
      </c>
      <c r="E88" s="114"/>
      <c r="F88" s="262">
        <f>F89+F90</f>
        <v>303559</v>
      </c>
      <c r="G88" s="262">
        <f>G89+G90</f>
        <v>303559</v>
      </c>
    </row>
    <row r="89" spans="1:7" ht="63" x14ac:dyDescent="0.2">
      <c r="A89" s="221" t="s">
        <v>47</v>
      </c>
      <c r="B89" s="52" t="s">
        <v>36</v>
      </c>
      <c r="C89" s="93" t="s">
        <v>156</v>
      </c>
      <c r="D89" s="116" t="s">
        <v>186</v>
      </c>
      <c r="E89" s="93">
        <v>100</v>
      </c>
      <c r="F89" s="265">
        <f>'Ведомственная 24-25'!G76</f>
        <v>284079</v>
      </c>
      <c r="G89" s="265">
        <f>'Ведомственная 24-25'!H76</f>
        <v>284079</v>
      </c>
    </row>
    <row r="90" spans="1:7" ht="31.5" x14ac:dyDescent="0.2">
      <c r="A90" s="238" t="s">
        <v>151</v>
      </c>
      <c r="B90" s="97" t="s">
        <v>36</v>
      </c>
      <c r="C90" s="125" t="s">
        <v>156</v>
      </c>
      <c r="D90" s="126" t="s">
        <v>186</v>
      </c>
      <c r="E90" s="125">
        <v>200</v>
      </c>
      <c r="F90" s="269">
        <f>'Ведомственная 24-25'!G77</f>
        <v>19480</v>
      </c>
      <c r="G90" s="269">
        <f>'Ведомственная 24-25'!H77</f>
        <v>19480</v>
      </c>
    </row>
    <row r="91" spans="1:7" ht="63" x14ac:dyDescent="0.2">
      <c r="A91" s="296" t="s">
        <v>650</v>
      </c>
      <c r="B91" s="287" t="s">
        <v>36</v>
      </c>
      <c r="C91" s="344" t="s">
        <v>156</v>
      </c>
      <c r="D91" s="357" t="s">
        <v>651</v>
      </c>
      <c r="E91" s="354"/>
      <c r="F91" s="262">
        <f t="shared" ref="F91:G94" si="5">F92</f>
        <v>30000</v>
      </c>
      <c r="G91" s="262">
        <f t="shared" si="5"/>
        <v>30000</v>
      </c>
    </row>
    <row r="92" spans="1:7" ht="94.5" x14ac:dyDescent="0.2">
      <c r="A92" s="296" t="s">
        <v>658</v>
      </c>
      <c r="B92" s="287" t="s">
        <v>36</v>
      </c>
      <c r="C92" s="344" t="s">
        <v>156</v>
      </c>
      <c r="D92" s="357" t="s">
        <v>653</v>
      </c>
      <c r="E92" s="354"/>
      <c r="F92" s="262">
        <f t="shared" si="5"/>
        <v>30000</v>
      </c>
      <c r="G92" s="262">
        <f t="shared" si="5"/>
        <v>30000</v>
      </c>
    </row>
    <row r="93" spans="1:7" ht="63" x14ac:dyDescent="0.2">
      <c r="A93" s="296" t="s">
        <v>654</v>
      </c>
      <c r="B93" s="287" t="s">
        <v>36</v>
      </c>
      <c r="C93" s="344" t="s">
        <v>156</v>
      </c>
      <c r="D93" s="357" t="s">
        <v>655</v>
      </c>
      <c r="E93" s="354"/>
      <c r="F93" s="262">
        <f t="shared" si="5"/>
        <v>30000</v>
      </c>
      <c r="G93" s="262">
        <f t="shared" si="5"/>
        <v>30000</v>
      </c>
    </row>
    <row r="94" spans="1:7" ht="31.5" x14ac:dyDescent="0.2">
      <c r="A94" s="291" t="s">
        <v>656</v>
      </c>
      <c r="B94" s="293" t="s">
        <v>36</v>
      </c>
      <c r="C94" s="346" t="s">
        <v>156</v>
      </c>
      <c r="D94" s="358" t="s">
        <v>657</v>
      </c>
      <c r="E94" s="356"/>
      <c r="F94" s="265">
        <f t="shared" si="5"/>
        <v>30000</v>
      </c>
      <c r="G94" s="265">
        <f t="shared" si="5"/>
        <v>30000</v>
      </c>
    </row>
    <row r="95" spans="1:7" ht="15.75" x14ac:dyDescent="0.2">
      <c r="A95" s="291" t="s">
        <v>275</v>
      </c>
      <c r="B95" s="293" t="s">
        <v>36</v>
      </c>
      <c r="C95" s="346" t="s">
        <v>156</v>
      </c>
      <c r="D95" s="358" t="s">
        <v>657</v>
      </c>
      <c r="E95" s="356">
        <v>300</v>
      </c>
      <c r="F95" s="265">
        <f>'Ведомственная 24-25'!G82</f>
        <v>30000</v>
      </c>
      <c r="G95" s="265">
        <f>'Ведомственная 24-25'!H82</f>
        <v>30000</v>
      </c>
    </row>
    <row r="96" spans="1:7" ht="31.5" x14ac:dyDescent="0.2">
      <c r="A96" s="226" t="s">
        <v>54</v>
      </c>
      <c r="B96" s="55" t="s">
        <v>36</v>
      </c>
      <c r="C96" s="94" t="s">
        <v>156</v>
      </c>
      <c r="D96" s="72" t="s">
        <v>362</v>
      </c>
      <c r="E96" s="139"/>
      <c r="F96" s="262">
        <f t="shared" ref="F96:G98" si="6">F97</f>
        <v>668850</v>
      </c>
      <c r="G96" s="262">
        <f t="shared" si="6"/>
        <v>668850</v>
      </c>
    </row>
    <row r="97" spans="1:7" ht="31.5" x14ac:dyDescent="0.2">
      <c r="A97" s="217" t="s">
        <v>465</v>
      </c>
      <c r="B97" s="55" t="s">
        <v>36</v>
      </c>
      <c r="C97" s="94" t="s">
        <v>156</v>
      </c>
      <c r="D97" s="72" t="s">
        <v>391</v>
      </c>
      <c r="E97" s="139"/>
      <c r="F97" s="262">
        <f t="shared" si="6"/>
        <v>668850</v>
      </c>
      <c r="G97" s="262">
        <f t="shared" si="6"/>
        <v>668850</v>
      </c>
    </row>
    <row r="98" spans="1:7" ht="31.5" x14ac:dyDescent="0.2">
      <c r="A98" s="221" t="s">
        <v>434</v>
      </c>
      <c r="B98" s="52" t="s">
        <v>36</v>
      </c>
      <c r="C98" s="93" t="s">
        <v>156</v>
      </c>
      <c r="D98" s="74" t="s">
        <v>187</v>
      </c>
      <c r="E98" s="115"/>
      <c r="F98" s="265">
        <f t="shared" si="6"/>
        <v>668850</v>
      </c>
      <c r="G98" s="265">
        <f t="shared" si="6"/>
        <v>668850</v>
      </c>
    </row>
    <row r="99" spans="1:7" ht="15.75" x14ac:dyDescent="0.2">
      <c r="A99" s="221" t="s">
        <v>255</v>
      </c>
      <c r="B99" s="52" t="s">
        <v>36</v>
      </c>
      <c r="C99" s="93" t="s">
        <v>156</v>
      </c>
      <c r="D99" s="74" t="s">
        <v>187</v>
      </c>
      <c r="E99" s="93" t="s">
        <v>154</v>
      </c>
      <c r="F99" s="265">
        <f>'Ведомственная 24-25'!G86</f>
        <v>668850</v>
      </c>
      <c r="G99" s="265">
        <f>'Ведомственная 24-25'!H86</f>
        <v>668850</v>
      </c>
    </row>
    <row r="100" spans="1:7" ht="31.5" x14ac:dyDescent="0.2">
      <c r="A100" s="226" t="s">
        <v>31</v>
      </c>
      <c r="B100" s="55" t="s">
        <v>36</v>
      </c>
      <c r="C100" s="94" t="s">
        <v>156</v>
      </c>
      <c r="D100" s="129" t="s">
        <v>351</v>
      </c>
      <c r="E100" s="62"/>
      <c r="F100" s="262">
        <f>F101</f>
        <v>10789864</v>
      </c>
      <c r="G100" s="262">
        <f>G101</f>
        <v>10844864</v>
      </c>
    </row>
    <row r="101" spans="1:7" ht="31.5" x14ac:dyDescent="0.2">
      <c r="A101" s="226" t="s">
        <v>4</v>
      </c>
      <c r="B101" s="55" t="s">
        <v>36</v>
      </c>
      <c r="C101" s="94" t="s">
        <v>156</v>
      </c>
      <c r="D101" s="129" t="s">
        <v>352</v>
      </c>
      <c r="E101" s="62"/>
      <c r="F101" s="262">
        <f>F102+F105+F109</f>
        <v>10789864</v>
      </c>
      <c r="G101" s="262">
        <f>G102+G105+G109</f>
        <v>10844864</v>
      </c>
    </row>
    <row r="102" spans="1:7" ht="133.9" customHeight="1" x14ac:dyDescent="0.2">
      <c r="A102" s="186" t="s">
        <v>436</v>
      </c>
      <c r="B102" s="55" t="s">
        <v>36</v>
      </c>
      <c r="C102" s="94" t="s">
        <v>156</v>
      </c>
      <c r="D102" s="135" t="s">
        <v>216</v>
      </c>
      <c r="E102" s="114"/>
      <c r="F102" s="262">
        <f>F103+F104</f>
        <v>1442000</v>
      </c>
      <c r="G102" s="262">
        <f>G103+G104</f>
        <v>1497000</v>
      </c>
    </row>
    <row r="103" spans="1:7" ht="63" x14ac:dyDescent="0.2">
      <c r="A103" s="221" t="s">
        <v>47</v>
      </c>
      <c r="B103" s="52" t="s">
        <v>36</v>
      </c>
      <c r="C103" s="93" t="s">
        <v>156</v>
      </c>
      <c r="D103" s="116" t="s">
        <v>216</v>
      </c>
      <c r="E103" s="93">
        <v>100</v>
      </c>
      <c r="F103" s="265">
        <f>'Ведомственная 24-25'!G90</f>
        <v>1015000</v>
      </c>
      <c r="G103" s="265">
        <f>'Ведомственная 24-25'!H90</f>
        <v>1015000</v>
      </c>
    </row>
    <row r="104" spans="1:7" ht="31.5" x14ac:dyDescent="0.2">
      <c r="A104" s="221" t="s">
        <v>151</v>
      </c>
      <c r="B104" s="52" t="s">
        <v>36</v>
      </c>
      <c r="C104" s="93" t="s">
        <v>156</v>
      </c>
      <c r="D104" s="126" t="s">
        <v>216</v>
      </c>
      <c r="E104" s="93">
        <v>200</v>
      </c>
      <c r="F104" s="265">
        <f>'Ведомственная 24-25'!G91</f>
        <v>427000</v>
      </c>
      <c r="G104" s="265">
        <f>'Ведомственная 24-25'!H91</f>
        <v>482000</v>
      </c>
    </row>
    <row r="105" spans="1:7" ht="31.5" x14ac:dyDescent="0.2">
      <c r="A105" s="226" t="s">
        <v>157</v>
      </c>
      <c r="B105" s="55" t="s">
        <v>36</v>
      </c>
      <c r="C105" s="94" t="s">
        <v>156</v>
      </c>
      <c r="D105" s="72" t="s">
        <v>188</v>
      </c>
      <c r="E105" s="110"/>
      <c r="F105" s="262">
        <f>F106+F107+F108</f>
        <v>9177864</v>
      </c>
      <c r="G105" s="262">
        <f>G106+G107+G108</f>
        <v>9177864</v>
      </c>
    </row>
    <row r="106" spans="1:7" ht="63" x14ac:dyDescent="0.2">
      <c r="A106" s="221" t="s">
        <v>47</v>
      </c>
      <c r="B106" s="52" t="s">
        <v>36</v>
      </c>
      <c r="C106" s="93" t="s">
        <v>156</v>
      </c>
      <c r="D106" s="74" t="s">
        <v>188</v>
      </c>
      <c r="E106" s="93" t="s">
        <v>160</v>
      </c>
      <c r="F106" s="265">
        <f>'Ведомственная 24-25'!G93</f>
        <v>7380375</v>
      </c>
      <c r="G106" s="265">
        <f>'Ведомственная 24-25'!H93</f>
        <v>7380375</v>
      </c>
    </row>
    <row r="107" spans="1:7" ht="31.5" x14ac:dyDescent="0.2">
      <c r="A107" s="221" t="s">
        <v>151</v>
      </c>
      <c r="B107" s="52" t="s">
        <v>36</v>
      </c>
      <c r="C107" s="93" t="s">
        <v>156</v>
      </c>
      <c r="D107" s="74" t="s">
        <v>188</v>
      </c>
      <c r="E107" s="93" t="s">
        <v>161</v>
      </c>
      <c r="F107" s="265">
        <f>'Ведомственная 24-25'!G94</f>
        <v>1750397</v>
      </c>
      <c r="G107" s="265">
        <f>'Ведомственная 24-25'!H94</f>
        <v>1750397</v>
      </c>
    </row>
    <row r="108" spans="1:7" ht="15.75" x14ac:dyDescent="0.2">
      <c r="A108" s="221" t="s">
        <v>255</v>
      </c>
      <c r="B108" s="52" t="s">
        <v>36</v>
      </c>
      <c r="C108" s="93" t="s">
        <v>156</v>
      </c>
      <c r="D108" s="74" t="s">
        <v>188</v>
      </c>
      <c r="E108" s="93" t="s">
        <v>154</v>
      </c>
      <c r="F108" s="265">
        <f>'Ведомственная 24-25'!G95</f>
        <v>47092</v>
      </c>
      <c r="G108" s="265">
        <f>'Ведомственная 24-25'!H95</f>
        <v>47092</v>
      </c>
    </row>
    <row r="109" spans="1:7" ht="31.5" x14ac:dyDescent="0.2">
      <c r="A109" s="72" t="s">
        <v>53</v>
      </c>
      <c r="B109" s="55" t="s">
        <v>36</v>
      </c>
      <c r="C109" s="94" t="s">
        <v>156</v>
      </c>
      <c r="D109" s="72" t="s">
        <v>189</v>
      </c>
      <c r="E109" s="55"/>
      <c r="F109" s="262">
        <f>F110</f>
        <v>170000</v>
      </c>
      <c r="G109" s="262">
        <f>G110</f>
        <v>170000</v>
      </c>
    </row>
    <row r="110" spans="1:7" ht="31.5" x14ac:dyDescent="0.2">
      <c r="A110" s="218" t="s">
        <v>151</v>
      </c>
      <c r="B110" s="52" t="s">
        <v>36</v>
      </c>
      <c r="C110" s="93" t="s">
        <v>156</v>
      </c>
      <c r="D110" s="74" t="s">
        <v>189</v>
      </c>
      <c r="E110" s="75">
        <v>200</v>
      </c>
      <c r="F110" s="269">
        <f>'Ведомственная 24-25'!G97+'Ведомственная 24-25'!G402</f>
        <v>170000</v>
      </c>
      <c r="G110" s="269">
        <f>'Ведомственная 24-25'!H97+'Ведомственная 24-25'!H402</f>
        <v>170000</v>
      </c>
    </row>
    <row r="111" spans="1:7" ht="36.6" customHeight="1" x14ac:dyDescent="0.2">
      <c r="A111" s="298" t="s">
        <v>665</v>
      </c>
      <c r="B111" s="287" t="s">
        <v>36</v>
      </c>
      <c r="C111" s="287" t="s">
        <v>156</v>
      </c>
      <c r="D111" s="298" t="s">
        <v>668</v>
      </c>
      <c r="E111" s="351"/>
      <c r="F111" s="270">
        <f>F112</f>
        <v>8989013</v>
      </c>
      <c r="G111" s="270">
        <f>G112</f>
        <v>8989013</v>
      </c>
    </row>
    <row r="112" spans="1:7" ht="49.9" customHeight="1" x14ac:dyDescent="0.2">
      <c r="A112" s="298" t="s">
        <v>666</v>
      </c>
      <c r="B112" s="287" t="s">
        <v>36</v>
      </c>
      <c r="C112" s="287" t="s">
        <v>156</v>
      </c>
      <c r="D112" s="298" t="s">
        <v>669</v>
      </c>
      <c r="E112" s="351"/>
      <c r="F112" s="270">
        <f>F113</f>
        <v>8989013</v>
      </c>
      <c r="G112" s="270">
        <f>G113</f>
        <v>8989013</v>
      </c>
    </row>
    <row r="113" spans="1:7" ht="31.5" x14ac:dyDescent="0.2">
      <c r="A113" s="296" t="s">
        <v>157</v>
      </c>
      <c r="B113" s="287" t="s">
        <v>36</v>
      </c>
      <c r="C113" s="287" t="s">
        <v>156</v>
      </c>
      <c r="D113" s="298" t="s">
        <v>667</v>
      </c>
      <c r="E113" s="351"/>
      <c r="F113" s="270">
        <f>F114+F115</f>
        <v>8989013</v>
      </c>
      <c r="G113" s="270">
        <f>G114+G115</f>
        <v>8989013</v>
      </c>
    </row>
    <row r="114" spans="1:7" ht="63" x14ac:dyDescent="0.2">
      <c r="A114" s="291" t="s">
        <v>47</v>
      </c>
      <c r="B114" s="293" t="s">
        <v>36</v>
      </c>
      <c r="C114" s="293" t="s">
        <v>156</v>
      </c>
      <c r="D114" s="294" t="s">
        <v>667</v>
      </c>
      <c r="E114" s="319">
        <v>100</v>
      </c>
      <c r="F114" s="269">
        <f>'Ведомственная 24-25'!G101</f>
        <v>8483477</v>
      </c>
      <c r="G114" s="269">
        <f>'Ведомственная 24-25'!H101</f>
        <v>8483477</v>
      </c>
    </row>
    <row r="115" spans="1:7" ht="31.5" x14ac:dyDescent="0.2">
      <c r="A115" s="291" t="s">
        <v>151</v>
      </c>
      <c r="B115" s="293" t="s">
        <v>36</v>
      </c>
      <c r="C115" s="293" t="s">
        <v>156</v>
      </c>
      <c r="D115" s="294" t="s">
        <v>667</v>
      </c>
      <c r="E115" s="319">
        <v>200</v>
      </c>
      <c r="F115" s="269">
        <f>'Ведомственная 24-25'!G102</f>
        <v>505536</v>
      </c>
      <c r="G115" s="269">
        <f>'Ведомственная 24-25'!H102</f>
        <v>505536</v>
      </c>
    </row>
    <row r="116" spans="1:7" ht="31.5" x14ac:dyDescent="0.2">
      <c r="A116" s="217" t="s">
        <v>309</v>
      </c>
      <c r="B116" s="82" t="s">
        <v>38</v>
      </c>
      <c r="C116" s="110" t="s">
        <v>307</v>
      </c>
      <c r="D116" s="110" t="s">
        <v>307</v>
      </c>
      <c r="E116" s="110"/>
      <c r="F116" s="262">
        <f>F117+F131</f>
        <v>200000</v>
      </c>
      <c r="G116" s="262">
        <f>G117+G131</f>
        <v>200000</v>
      </c>
    </row>
    <row r="117" spans="1:7" ht="48.6" customHeight="1" x14ac:dyDescent="0.2">
      <c r="A117" s="217" t="s">
        <v>683</v>
      </c>
      <c r="B117" s="55" t="s">
        <v>38</v>
      </c>
      <c r="C117" s="94" t="s">
        <v>45</v>
      </c>
      <c r="D117" s="110" t="s">
        <v>307</v>
      </c>
      <c r="E117" s="110"/>
      <c r="F117" s="262">
        <f>F118</f>
        <v>170000</v>
      </c>
      <c r="G117" s="262">
        <f>G118</f>
        <v>170000</v>
      </c>
    </row>
    <row r="118" spans="1:7" ht="66.599999999999994" customHeight="1" x14ac:dyDescent="0.2">
      <c r="A118" s="243" t="s">
        <v>571</v>
      </c>
      <c r="B118" s="278" t="s">
        <v>38</v>
      </c>
      <c r="C118" s="94" t="s">
        <v>45</v>
      </c>
      <c r="D118" s="137" t="s">
        <v>363</v>
      </c>
      <c r="E118" s="122"/>
      <c r="F118" s="262">
        <f>F119+F123</f>
        <v>170000</v>
      </c>
      <c r="G118" s="262">
        <f>G119+G123</f>
        <v>170000</v>
      </c>
    </row>
    <row r="119" spans="1:7" ht="126" x14ac:dyDescent="0.2">
      <c r="A119" s="217" t="s">
        <v>572</v>
      </c>
      <c r="B119" s="278" t="s">
        <v>38</v>
      </c>
      <c r="C119" s="94" t="s">
        <v>45</v>
      </c>
      <c r="D119" s="63" t="s">
        <v>431</v>
      </c>
      <c r="E119" s="55"/>
      <c r="F119" s="262">
        <f t="shared" ref="F119:G121" si="7">F120</f>
        <v>10000</v>
      </c>
      <c r="G119" s="262">
        <f t="shared" si="7"/>
        <v>10000</v>
      </c>
    </row>
    <row r="120" spans="1:7" ht="47.25" x14ac:dyDescent="0.2">
      <c r="A120" s="58" t="s">
        <v>338</v>
      </c>
      <c r="B120" s="278" t="s">
        <v>38</v>
      </c>
      <c r="C120" s="94" t="s">
        <v>45</v>
      </c>
      <c r="D120" s="58" t="s">
        <v>432</v>
      </c>
      <c r="E120" s="71"/>
      <c r="F120" s="262">
        <f t="shared" si="7"/>
        <v>10000</v>
      </c>
      <c r="G120" s="262">
        <f t="shared" si="7"/>
        <v>10000</v>
      </c>
    </row>
    <row r="121" spans="1:7" ht="47.25" x14ac:dyDescent="0.2">
      <c r="A121" s="218" t="s">
        <v>52</v>
      </c>
      <c r="B121" s="278" t="s">
        <v>38</v>
      </c>
      <c r="C121" s="94" t="s">
        <v>45</v>
      </c>
      <c r="D121" s="74" t="s">
        <v>337</v>
      </c>
      <c r="E121" s="81"/>
      <c r="F121" s="265">
        <f t="shared" si="7"/>
        <v>10000</v>
      </c>
      <c r="G121" s="265">
        <f t="shared" si="7"/>
        <v>10000</v>
      </c>
    </row>
    <row r="122" spans="1:7" ht="31.5" x14ac:dyDescent="0.2">
      <c r="A122" s="218" t="s">
        <v>151</v>
      </c>
      <c r="B122" s="278" t="s">
        <v>38</v>
      </c>
      <c r="C122" s="94" t="s">
        <v>45</v>
      </c>
      <c r="D122" s="74" t="s">
        <v>337</v>
      </c>
      <c r="E122" s="75">
        <v>200</v>
      </c>
      <c r="F122" s="265">
        <f>'Ведомственная 24-25'!G109</f>
        <v>10000</v>
      </c>
      <c r="G122" s="265">
        <f>'Ведомственная 24-25'!H109</f>
        <v>10000</v>
      </c>
    </row>
    <row r="123" spans="1:7" ht="126" x14ac:dyDescent="0.2">
      <c r="A123" s="226" t="s">
        <v>573</v>
      </c>
      <c r="B123" s="278" t="s">
        <v>38</v>
      </c>
      <c r="C123" s="94" t="s">
        <v>45</v>
      </c>
      <c r="D123" s="129" t="s">
        <v>390</v>
      </c>
      <c r="E123" s="142"/>
      <c r="F123" s="262">
        <f>F127+F124</f>
        <v>160000</v>
      </c>
      <c r="G123" s="262">
        <f>G127+G124</f>
        <v>160000</v>
      </c>
    </row>
    <row r="124" spans="1:7" ht="31.5" x14ac:dyDescent="0.2">
      <c r="A124" s="220" t="s">
        <v>146</v>
      </c>
      <c r="B124" s="278" t="s">
        <v>38</v>
      </c>
      <c r="C124" s="94" t="s">
        <v>45</v>
      </c>
      <c r="D124" s="138" t="s">
        <v>147</v>
      </c>
      <c r="E124" s="71"/>
      <c r="F124" s="262">
        <f>F125</f>
        <v>10000</v>
      </c>
      <c r="G124" s="262">
        <f>G125</f>
        <v>10000</v>
      </c>
    </row>
    <row r="125" spans="1:7" ht="47.25" x14ac:dyDescent="0.2">
      <c r="A125" s="221" t="s">
        <v>52</v>
      </c>
      <c r="B125" s="278" t="s">
        <v>38</v>
      </c>
      <c r="C125" s="94" t="s">
        <v>45</v>
      </c>
      <c r="D125" s="116" t="s">
        <v>148</v>
      </c>
      <c r="E125" s="81"/>
      <c r="F125" s="265">
        <f>F126</f>
        <v>10000</v>
      </c>
      <c r="G125" s="265">
        <f>G126</f>
        <v>10000</v>
      </c>
    </row>
    <row r="126" spans="1:7" ht="31.5" x14ac:dyDescent="0.2">
      <c r="A126" s="238" t="s">
        <v>151</v>
      </c>
      <c r="B126" s="278" t="s">
        <v>38</v>
      </c>
      <c r="C126" s="94" t="s">
        <v>45</v>
      </c>
      <c r="D126" s="126" t="s">
        <v>148</v>
      </c>
      <c r="E126" s="75">
        <v>200</v>
      </c>
      <c r="F126" s="265">
        <f>'Ведомственная 24-25'!G113</f>
        <v>10000</v>
      </c>
      <c r="G126" s="265">
        <f>'Ведомственная 24-25'!H113</f>
        <v>10000</v>
      </c>
    </row>
    <row r="127" spans="1:7" ht="31.5" x14ac:dyDescent="0.2">
      <c r="A127" s="220" t="s">
        <v>190</v>
      </c>
      <c r="B127" s="278" t="s">
        <v>38</v>
      </c>
      <c r="C127" s="94" t="s">
        <v>45</v>
      </c>
      <c r="D127" s="72" t="s">
        <v>402</v>
      </c>
      <c r="E127" s="75"/>
      <c r="F127" s="262">
        <f>F128</f>
        <v>150000</v>
      </c>
      <c r="G127" s="262">
        <f>G128</f>
        <v>150000</v>
      </c>
    </row>
    <row r="128" spans="1:7" ht="47.25" x14ac:dyDescent="0.2">
      <c r="A128" s="221" t="s">
        <v>52</v>
      </c>
      <c r="B128" s="278" t="s">
        <v>38</v>
      </c>
      <c r="C128" s="94" t="s">
        <v>45</v>
      </c>
      <c r="D128" s="126" t="s">
        <v>259</v>
      </c>
      <c r="E128" s="81"/>
      <c r="F128" s="265">
        <f>F129</f>
        <v>150000</v>
      </c>
      <c r="G128" s="265">
        <f>G129</f>
        <v>150000</v>
      </c>
    </row>
    <row r="129" spans="1:7" ht="31.5" x14ac:dyDescent="0.2">
      <c r="A129" s="238" t="s">
        <v>151</v>
      </c>
      <c r="B129" s="367" t="s">
        <v>38</v>
      </c>
      <c r="C129" s="368" t="s">
        <v>45</v>
      </c>
      <c r="D129" s="126" t="s">
        <v>259</v>
      </c>
      <c r="E129" s="136">
        <v>200</v>
      </c>
      <c r="F129" s="269">
        <f>'Ведомственная 24-25'!G116</f>
        <v>150000</v>
      </c>
      <c r="G129" s="269">
        <f>'Ведомственная 24-25'!H116</f>
        <v>150000</v>
      </c>
    </row>
    <row r="130" spans="1:7" ht="31.5" x14ac:dyDescent="0.2">
      <c r="A130" s="217" t="s">
        <v>264</v>
      </c>
      <c r="B130" s="82" t="s">
        <v>38</v>
      </c>
      <c r="C130" s="65">
        <v>14</v>
      </c>
      <c r="D130" s="72"/>
      <c r="E130" s="73"/>
      <c r="F130" s="262">
        <f>F131</f>
        <v>30000</v>
      </c>
      <c r="G130" s="262">
        <f>G131</f>
        <v>30000</v>
      </c>
    </row>
    <row r="131" spans="1:7" ht="47.25" x14ac:dyDescent="0.2">
      <c r="A131" s="226" t="s">
        <v>574</v>
      </c>
      <c r="B131" s="82" t="s">
        <v>38</v>
      </c>
      <c r="C131" s="65">
        <v>14</v>
      </c>
      <c r="D131" s="129" t="s">
        <v>364</v>
      </c>
      <c r="E131" s="73"/>
      <c r="F131" s="262">
        <f>F132</f>
        <v>30000</v>
      </c>
      <c r="G131" s="262">
        <f>G132</f>
        <v>30000</v>
      </c>
    </row>
    <row r="132" spans="1:7" ht="63" x14ac:dyDescent="0.2">
      <c r="A132" s="226" t="s">
        <v>575</v>
      </c>
      <c r="B132" s="82" t="s">
        <v>38</v>
      </c>
      <c r="C132" s="65">
        <v>14</v>
      </c>
      <c r="D132" s="129" t="s">
        <v>389</v>
      </c>
      <c r="E132" s="73"/>
      <c r="F132" s="262">
        <f>F133+F136+F139</f>
        <v>30000</v>
      </c>
      <c r="G132" s="262">
        <f>G133+G136+G139</f>
        <v>30000</v>
      </c>
    </row>
    <row r="133" spans="1:7" ht="47.25" x14ac:dyDescent="0.2">
      <c r="A133" s="226" t="s">
        <v>132</v>
      </c>
      <c r="B133" s="82" t="s">
        <v>38</v>
      </c>
      <c r="C133" s="65">
        <v>14</v>
      </c>
      <c r="D133" s="72" t="s">
        <v>403</v>
      </c>
      <c r="E133" s="73"/>
      <c r="F133" s="262">
        <f>F134</f>
        <v>10000</v>
      </c>
      <c r="G133" s="262">
        <f>G134</f>
        <v>10000</v>
      </c>
    </row>
    <row r="134" spans="1:7" ht="31.5" x14ac:dyDescent="0.2">
      <c r="A134" s="221" t="s">
        <v>256</v>
      </c>
      <c r="B134" s="83" t="s">
        <v>38</v>
      </c>
      <c r="C134" s="62">
        <v>14</v>
      </c>
      <c r="D134" s="74" t="s">
        <v>192</v>
      </c>
      <c r="E134" s="75"/>
      <c r="F134" s="265">
        <f>F135</f>
        <v>10000</v>
      </c>
      <c r="G134" s="265">
        <f>G135</f>
        <v>10000</v>
      </c>
    </row>
    <row r="135" spans="1:7" ht="31.5" x14ac:dyDescent="0.2">
      <c r="A135" s="221" t="s">
        <v>151</v>
      </c>
      <c r="B135" s="83" t="s">
        <v>38</v>
      </c>
      <c r="C135" s="62">
        <v>14</v>
      </c>
      <c r="D135" s="74" t="s">
        <v>192</v>
      </c>
      <c r="E135" s="75">
        <v>200</v>
      </c>
      <c r="F135" s="265">
        <f>'Ведомственная 24-25'!G122</f>
        <v>10000</v>
      </c>
      <c r="G135" s="265">
        <f>'Ведомственная 24-25'!H122</f>
        <v>10000</v>
      </c>
    </row>
    <row r="136" spans="1:7" ht="37.15" customHeight="1" x14ac:dyDescent="0.2">
      <c r="A136" s="226" t="s">
        <v>191</v>
      </c>
      <c r="B136" s="82" t="s">
        <v>38</v>
      </c>
      <c r="C136" s="65">
        <v>14</v>
      </c>
      <c r="D136" s="129" t="s">
        <v>404</v>
      </c>
      <c r="E136" s="73"/>
      <c r="F136" s="262">
        <f>F137</f>
        <v>15000</v>
      </c>
      <c r="G136" s="262">
        <f>G137</f>
        <v>15000</v>
      </c>
    </row>
    <row r="137" spans="1:7" ht="31.5" x14ac:dyDescent="0.2">
      <c r="A137" s="221" t="s">
        <v>256</v>
      </c>
      <c r="B137" s="83" t="s">
        <v>38</v>
      </c>
      <c r="C137" s="62">
        <v>14</v>
      </c>
      <c r="D137" s="60" t="s">
        <v>25</v>
      </c>
      <c r="E137" s="75"/>
      <c r="F137" s="265">
        <f>F138</f>
        <v>15000</v>
      </c>
      <c r="G137" s="265">
        <f>G138</f>
        <v>15000</v>
      </c>
    </row>
    <row r="138" spans="1:7" ht="31.5" x14ac:dyDescent="0.2">
      <c r="A138" s="221" t="s">
        <v>151</v>
      </c>
      <c r="B138" s="83" t="s">
        <v>38</v>
      </c>
      <c r="C138" s="62">
        <v>14</v>
      </c>
      <c r="D138" s="60" t="s">
        <v>25</v>
      </c>
      <c r="E138" s="75">
        <v>200</v>
      </c>
      <c r="F138" s="265">
        <f>'Ведомственная 24-25'!G125</f>
        <v>15000</v>
      </c>
      <c r="G138" s="265">
        <f>'Ведомственная 24-25'!H125</f>
        <v>15000</v>
      </c>
    </row>
    <row r="139" spans="1:7" ht="35.25" customHeight="1" x14ac:dyDescent="0.2">
      <c r="A139" s="226" t="s">
        <v>150</v>
      </c>
      <c r="B139" s="82" t="s">
        <v>38</v>
      </c>
      <c r="C139" s="65">
        <v>14</v>
      </c>
      <c r="D139" s="143" t="s">
        <v>405</v>
      </c>
      <c r="E139" s="65"/>
      <c r="F139" s="262">
        <f>F140</f>
        <v>5000</v>
      </c>
      <c r="G139" s="262">
        <f>G140</f>
        <v>5000</v>
      </c>
    </row>
    <row r="140" spans="1:7" ht="31.5" x14ac:dyDescent="0.2">
      <c r="A140" s="221" t="s">
        <v>256</v>
      </c>
      <c r="B140" s="83" t="s">
        <v>38</v>
      </c>
      <c r="C140" s="62">
        <v>14</v>
      </c>
      <c r="D140" s="60" t="s">
        <v>149</v>
      </c>
      <c r="E140" s="62"/>
      <c r="F140" s="265">
        <f>F141</f>
        <v>5000</v>
      </c>
      <c r="G140" s="265">
        <f>G141</f>
        <v>5000</v>
      </c>
    </row>
    <row r="141" spans="1:7" ht="31.5" x14ac:dyDescent="0.2">
      <c r="A141" s="221" t="s">
        <v>151</v>
      </c>
      <c r="B141" s="83" t="s">
        <v>38</v>
      </c>
      <c r="C141" s="62">
        <v>14</v>
      </c>
      <c r="D141" s="60" t="s">
        <v>149</v>
      </c>
      <c r="E141" s="62">
        <v>200</v>
      </c>
      <c r="F141" s="265">
        <f>'Ведомственная 24-25'!G128</f>
        <v>5000</v>
      </c>
      <c r="G141" s="265">
        <f>'Ведомственная 24-25'!H128</f>
        <v>5000</v>
      </c>
    </row>
    <row r="142" spans="1:7" ht="15.75" x14ac:dyDescent="0.2">
      <c r="A142" s="226" t="s">
        <v>126</v>
      </c>
      <c r="B142" s="82" t="s">
        <v>39</v>
      </c>
      <c r="C142" s="110" t="s">
        <v>307</v>
      </c>
      <c r="D142" s="110" t="s">
        <v>307</v>
      </c>
      <c r="E142" s="110"/>
      <c r="F142" s="262">
        <f>F143+F154+F160</f>
        <v>7843130</v>
      </c>
      <c r="G142" s="262">
        <f>G143+G154+G160</f>
        <v>8264540</v>
      </c>
    </row>
    <row r="143" spans="1:7" ht="15.75" x14ac:dyDescent="0.2">
      <c r="A143" s="217" t="s">
        <v>51</v>
      </c>
      <c r="B143" s="55" t="s">
        <v>39</v>
      </c>
      <c r="C143" s="94" t="s">
        <v>36</v>
      </c>
      <c r="D143" s="110"/>
      <c r="E143" s="110"/>
      <c r="F143" s="262">
        <f>F144</f>
        <v>368700</v>
      </c>
      <c r="G143" s="262">
        <f>G144</f>
        <v>368700</v>
      </c>
    </row>
    <row r="144" spans="1:7" ht="47.25" x14ac:dyDescent="0.2">
      <c r="A144" s="135" t="s">
        <v>576</v>
      </c>
      <c r="B144" s="55" t="s">
        <v>39</v>
      </c>
      <c r="C144" s="94" t="s">
        <v>36</v>
      </c>
      <c r="D144" s="86" t="s">
        <v>365</v>
      </c>
      <c r="E144" s="110"/>
      <c r="F144" s="262">
        <f>F145+F149</f>
        <v>368700</v>
      </c>
      <c r="G144" s="262">
        <f>G145+G149</f>
        <v>368700</v>
      </c>
    </row>
    <row r="145" spans="1:7" ht="63" x14ac:dyDescent="0.2">
      <c r="A145" s="226" t="s">
        <v>577</v>
      </c>
      <c r="B145" s="55" t="s">
        <v>39</v>
      </c>
      <c r="C145" s="94" t="s">
        <v>36</v>
      </c>
      <c r="D145" s="86" t="s">
        <v>388</v>
      </c>
      <c r="E145" s="110"/>
      <c r="F145" s="262">
        <f t="shared" ref="F145:G147" si="8">F146</f>
        <v>34000</v>
      </c>
      <c r="G145" s="262">
        <f t="shared" si="8"/>
        <v>34000</v>
      </c>
    </row>
    <row r="146" spans="1:7" ht="47.25" x14ac:dyDescent="0.2">
      <c r="A146" s="220" t="s">
        <v>26</v>
      </c>
      <c r="B146" s="55" t="s">
        <v>39</v>
      </c>
      <c r="C146" s="94" t="s">
        <v>36</v>
      </c>
      <c r="D146" s="72" t="s">
        <v>406</v>
      </c>
      <c r="E146" s="110"/>
      <c r="F146" s="262">
        <f t="shared" si="8"/>
        <v>34000</v>
      </c>
      <c r="G146" s="262">
        <f t="shared" si="8"/>
        <v>34000</v>
      </c>
    </row>
    <row r="147" spans="1:7" ht="31.5" x14ac:dyDescent="0.2">
      <c r="A147" s="221" t="s">
        <v>158</v>
      </c>
      <c r="B147" s="52" t="s">
        <v>39</v>
      </c>
      <c r="C147" s="93" t="s">
        <v>36</v>
      </c>
      <c r="D147" s="113" t="s">
        <v>231</v>
      </c>
      <c r="E147" s="114"/>
      <c r="F147" s="265">
        <f t="shared" si="8"/>
        <v>34000</v>
      </c>
      <c r="G147" s="265">
        <f t="shared" si="8"/>
        <v>34000</v>
      </c>
    </row>
    <row r="148" spans="1:7" ht="31.5" x14ac:dyDescent="0.2">
      <c r="A148" s="221" t="s">
        <v>48</v>
      </c>
      <c r="B148" s="52" t="s">
        <v>39</v>
      </c>
      <c r="C148" s="93" t="s">
        <v>36</v>
      </c>
      <c r="D148" s="113" t="s">
        <v>231</v>
      </c>
      <c r="E148" s="93">
        <v>600</v>
      </c>
      <c r="F148" s="265">
        <f>'Ведомственная 24-25'!G277</f>
        <v>34000</v>
      </c>
      <c r="G148" s="265">
        <f>'Ведомственная 24-25'!H277</f>
        <v>34000</v>
      </c>
    </row>
    <row r="149" spans="1:7" ht="63" x14ac:dyDescent="0.2">
      <c r="A149" s="135" t="s">
        <v>578</v>
      </c>
      <c r="B149" s="55" t="s">
        <v>39</v>
      </c>
      <c r="C149" s="94" t="s">
        <v>36</v>
      </c>
      <c r="D149" s="129" t="s">
        <v>387</v>
      </c>
      <c r="E149" s="110"/>
      <c r="F149" s="262">
        <f>F150</f>
        <v>334700</v>
      </c>
      <c r="G149" s="262">
        <f>G150</f>
        <v>334700</v>
      </c>
    </row>
    <row r="150" spans="1:7" ht="63" x14ac:dyDescent="0.2">
      <c r="A150" s="135" t="s">
        <v>193</v>
      </c>
      <c r="B150" s="55" t="s">
        <v>39</v>
      </c>
      <c r="C150" s="94" t="s">
        <v>36</v>
      </c>
      <c r="D150" s="72" t="s">
        <v>407</v>
      </c>
      <c r="E150" s="110"/>
      <c r="F150" s="262">
        <f>F151</f>
        <v>334700</v>
      </c>
      <c r="G150" s="262">
        <f>G151</f>
        <v>334700</v>
      </c>
    </row>
    <row r="151" spans="1:7" ht="31.5" x14ac:dyDescent="0.2">
      <c r="A151" s="240" t="s">
        <v>2</v>
      </c>
      <c r="B151" s="55" t="s">
        <v>39</v>
      </c>
      <c r="C151" s="94" t="s">
        <v>36</v>
      </c>
      <c r="D151" s="72" t="s">
        <v>194</v>
      </c>
      <c r="E151" s="110"/>
      <c r="F151" s="262">
        <f>F152+F153</f>
        <v>334700</v>
      </c>
      <c r="G151" s="262">
        <f>G152+G153</f>
        <v>334700</v>
      </c>
    </row>
    <row r="152" spans="1:7" ht="63" x14ac:dyDescent="0.2">
      <c r="A152" s="221" t="s">
        <v>47</v>
      </c>
      <c r="B152" s="52" t="s">
        <v>39</v>
      </c>
      <c r="C152" s="93" t="s">
        <v>36</v>
      </c>
      <c r="D152" s="74" t="s">
        <v>194</v>
      </c>
      <c r="E152" s="93">
        <v>100</v>
      </c>
      <c r="F152" s="265">
        <f>'Ведомственная 24-25'!G135</f>
        <v>328868</v>
      </c>
      <c r="G152" s="265">
        <f>'Ведомственная 24-25'!H135</f>
        <v>328868</v>
      </c>
    </row>
    <row r="153" spans="1:7" ht="31.5" x14ac:dyDescent="0.2">
      <c r="A153" s="291" t="s">
        <v>151</v>
      </c>
      <c r="B153" s="52" t="s">
        <v>39</v>
      </c>
      <c r="C153" s="93" t="s">
        <v>36</v>
      </c>
      <c r="D153" s="74" t="s">
        <v>194</v>
      </c>
      <c r="E153" s="93" t="s">
        <v>161</v>
      </c>
      <c r="F153" s="265">
        <v>5832</v>
      </c>
      <c r="G153" s="265">
        <v>5832</v>
      </c>
    </row>
    <row r="154" spans="1:7" ht="15.75" x14ac:dyDescent="0.2">
      <c r="A154" s="222" t="s">
        <v>167</v>
      </c>
      <c r="B154" s="55" t="s">
        <v>39</v>
      </c>
      <c r="C154" s="55" t="s">
        <v>41</v>
      </c>
      <c r="D154" s="144"/>
      <c r="E154" s="94"/>
      <c r="F154" s="262">
        <f t="shared" ref="F154:G158" si="9">F155</f>
        <v>7299430</v>
      </c>
      <c r="G154" s="262">
        <f t="shared" si="9"/>
        <v>7720840</v>
      </c>
    </row>
    <row r="155" spans="1:7" ht="63" x14ac:dyDescent="0.2">
      <c r="A155" s="226" t="s">
        <v>579</v>
      </c>
      <c r="B155" s="55" t="s">
        <v>39</v>
      </c>
      <c r="C155" s="55" t="s">
        <v>41</v>
      </c>
      <c r="D155" s="129" t="s">
        <v>366</v>
      </c>
      <c r="E155" s="94"/>
      <c r="F155" s="262">
        <f t="shared" si="9"/>
        <v>7299430</v>
      </c>
      <c r="G155" s="262">
        <f t="shared" si="9"/>
        <v>7720840</v>
      </c>
    </row>
    <row r="156" spans="1:7" ht="83.25" customHeight="1" x14ac:dyDescent="0.2">
      <c r="A156" s="226" t="s">
        <v>580</v>
      </c>
      <c r="B156" s="55" t="s">
        <v>39</v>
      </c>
      <c r="C156" s="55" t="s">
        <v>41</v>
      </c>
      <c r="D156" s="129" t="s">
        <v>386</v>
      </c>
      <c r="E156" s="94"/>
      <c r="F156" s="262">
        <f t="shared" si="9"/>
        <v>7299430</v>
      </c>
      <c r="G156" s="262">
        <f t="shared" si="9"/>
        <v>7720840</v>
      </c>
    </row>
    <row r="157" spans="1:7" ht="55.9" customHeight="1" x14ac:dyDescent="0.2">
      <c r="A157" s="220" t="s">
        <v>195</v>
      </c>
      <c r="B157" s="55" t="s">
        <v>39</v>
      </c>
      <c r="C157" s="55" t="s">
        <v>41</v>
      </c>
      <c r="D157" s="145" t="s">
        <v>408</v>
      </c>
      <c r="E157" s="94"/>
      <c r="F157" s="262">
        <f t="shared" si="9"/>
        <v>7299430</v>
      </c>
      <c r="G157" s="262">
        <f t="shared" si="9"/>
        <v>7720840</v>
      </c>
    </row>
    <row r="158" spans="1:7" ht="33" customHeight="1" x14ac:dyDescent="0.2">
      <c r="A158" s="226" t="s">
        <v>9</v>
      </c>
      <c r="B158" s="55" t="s">
        <v>39</v>
      </c>
      <c r="C158" s="55" t="s">
        <v>41</v>
      </c>
      <c r="D158" s="146" t="s">
        <v>196</v>
      </c>
      <c r="E158" s="94"/>
      <c r="F158" s="262">
        <f t="shared" si="9"/>
        <v>7299430</v>
      </c>
      <c r="G158" s="262">
        <f t="shared" si="9"/>
        <v>7720840</v>
      </c>
    </row>
    <row r="159" spans="1:7" ht="31.5" x14ac:dyDescent="0.2">
      <c r="A159" s="221" t="s">
        <v>151</v>
      </c>
      <c r="B159" s="52" t="s">
        <v>39</v>
      </c>
      <c r="C159" s="52" t="s">
        <v>41</v>
      </c>
      <c r="D159" s="147" t="s">
        <v>196</v>
      </c>
      <c r="E159" s="93" t="s">
        <v>161</v>
      </c>
      <c r="F159" s="265">
        <f>'Ведомственная 24-25'!G142</f>
        <v>7299430</v>
      </c>
      <c r="G159" s="265">
        <f>'Ведомственная 24-25'!H142</f>
        <v>7720840</v>
      </c>
    </row>
    <row r="160" spans="1:7" ht="15.75" x14ac:dyDescent="0.2">
      <c r="A160" s="223" t="s">
        <v>117</v>
      </c>
      <c r="B160" s="148" t="s">
        <v>39</v>
      </c>
      <c r="C160" s="148" t="s">
        <v>45</v>
      </c>
      <c r="D160" s="43"/>
      <c r="E160" s="71"/>
      <c r="F160" s="262">
        <f>F161</f>
        <v>175000</v>
      </c>
      <c r="G160" s="262">
        <f>G161</f>
        <v>175000</v>
      </c>
    </row>
    <row r="161" spans="1:7" ht="47.25" x14ac:dyDescent="0.2">
      <c r="A161" s="54" t="s">
        <v>581</v>
      </c>
      <c r="B161" s="148" t="s">
        <v>39</v>
      </c>
      <c r="C161" s="149" t="s">
        <v>45</v>
      </c>
      <c r="D161" s="58" t="s">
        <v>367</v>
      </c>
      <c r="E161" s="71"/>
      <c r="F161" s="262">
        <f>F166+F162</f>
        <v>175000</v>
      </c>
      <c r="G161" s="262">
        <f>G166+G162</f>
        <v>175000</v>
      </c>
    </row>
    <row r="162" spans="1:7" ht="63" x14ac:dyDescent="0.2">
      <c r="A162" s="54" t="s">
        <v>582</v>
      </c>
      <c r="B162" s="148" t="s">
        <v>39</v>
      </c>
      <c r="C162" s="149" t="s">
        <v>45</v>
      </c>
      <c r="D162" s="58" t="s">
        <v>385</v>
      </c>
      <c r="E162" s="71"/>
      <c r="F162" s="262">
        <f t="shared" ref="F162:G164" si="10">F163</f>
        <v>105000</v>
      </c>
      <c r="G162" s="262">
        <f t="shared" si="10"/>
        <v>105000</v>
      </c>
    </row>
    <row r="163" spans="1:7" ht="31.5" x14ac:dyDescent="0.2">
      <c r="A163" s="54" t="s">
        <v>19</v>
      </c>
      <c r="B163" s="148" t="s">
        <v>39</v>
      </c>
      <c r="C163" s="148" t="s">
        <v>45</v>
      </c>
      <c r="D163" s="145" t="s">
        <v>409</v>
      </c>
      <c r="E163" s="71"/>
      <c r="F163" s="262">
        <f t="shared" si="10"/>
        <v>105000</v>
      </c>
      <c r="G163" s="262">
        <f t="shared" si="10"/>
        <v>105000</v>
      </c>
    </row>
    <row r="164" spans="1:7" ht="39" customHeight="1" x14ac:dyDescent="0.2">
      <c r="A164" s="61" t="s">
        <v>20</v>
      </c>
      <c r="B164" s="148" t="s">
        <v>39</v>
      </c>
      <c r="C164" s="149" t="s">
        <v>45</v>
      </c>
      <c r="D164" s="150" t="s">
        <v>21</v>
      </c>
      <c r="E164" s="71"/>
      <c r="F164" s="262">
        <f t="shared" si="10"/>
        <v>105000</v>
      </c>
      <c r="G164" s="262">
        <f t="shared" si="10"/>
        <v>105000</v>
      </c>
    </row>
    <row r="165" spans="1:7" ht="31.5" x14ac:dyDescent="0.2">
      <c r="A165" s="61" t="s">
        <v>151</v>
      </c>
      <c r="B165" s="151" t="s">
        <v>39</v>
      </c>
      <c r="C165" s="151" t="s">
        <v>45</v>
      </c>
      <c r="D165" s="150" t="s">
        <v>21</v>
      </c>
      <c r="E165" s="70">
        <v>200</v>
      </c>
      <c r="F165" s="265">
        <f>'Ведомственная 24-25'!G148</f>
        <v>105000</v>
      </c>
      <c r="G165" s="265">
        <f>'Ведомственная 24-25'!H148</f>
        <v>105000</v>
      </c>
    </row>
    <row r="166" spans="1:7" ht="63" x14ac:dyDescent="0.2">
      <c r="A166" s="362" t="s">
        <v>583</v>
      </c>
      <c r="B166" s="363" t="s">
        <v>39</v>
      </c>
      <c r="C166" s="364" t="s">
        <v>45</v>
      </c>
      <c r="D166" s="365" t="s">
        <v>384</v>
      </c>
      <c r="E166" s="366"/>
      <c r="F166" s="270">
        <f>F170+F167</f>
        <v>70000</v>
      </c>
      <c r="G166" s="270">
        <f>G170+G167</f>
        <v>70000</v>
      </c>
    </row>
    <row r="167" spans="1:7" ht="31.5" x14ac:dyDescent="0.2">
      <c r="A167" s="296" t="s">
        <v>659</v>
      </c>
      <c r="B167" s="336" t="s">
        <v>39</v>
      </c>
      <c r="C167" s="336" t="s">
        <v>45</v>
      </c>
      <c r="D167" s="298" t="s">
        <v>660</v>
      </c>
      <c r="E167" s="299"/>
      <c r="F167" s="262">
        <f>F168</f>
        <v>47500</v>
      </c>
      <c r="G167" s="262">
        <f>G168</f>
        <v>47500</v>
      </c>
    </row>
    <row r="168" spans="1:7" ht="47.25" x14ac:dyDescent="0.2">
      <c r="A168" s="291" t="s">
        <v>20</v>
      </c>
      <c r="B168" s="337" t="s">
        <v>39</v>
      </c>
      <c r="C168" s="337" t="s">
        <v>45</v>
      </c>
      <c r="D168" s="294" t="s">
        <v>661</v>
      </c>
      <c r="E168" s="295"/>
      <c r="F168" s="265">
        <f>F169</f>
        <v>47500</v>
      </c>
      <c r="G168" s="265">
        <f>G169</f>
        <v>47500</v>
      </c>
    </row>
    <row r="169" spans="1:7" ht="31.5" x14ac:dyDescent="0.2">
      <c r="A169" s="361" t="s">
        <v>151</v>
      </c>
      <c r="B169" s="337" t="s">
        <v>39</v>
      </c>
      <c r="C169" s="337" t="s">
        <v>45</v>
      </c>
      <c r="D169" s="294" t="s">
        <v>661</v>
      </c>
      <c r="E169" s="295">
        <v>200</v>
      </c>
      <c r="F169" s="265">
        <f>'Ведомственная 24-25'!G152</f>
        <v>47500</v>
      </c>
      <c r="G169" s="265">
        <f>'Ведомственная 24-25'!H152</f>
        <v>47500</v>
      </c>
    </row>
    <row r="170" spans="1:7" ht="110.25" x14ac:dyDescent="0.2">
      <c r="A170" s="225" t="s">
        <v>341</v>
      </c>
      <c r="B170" s="89" t="s">
        <v>39</v>
      </c>
      <c r="C170" s="89" t="s">
        <v>45</v>
      </c>
      <c r="D170" s="58" t="s">
        <v>410</v>
      </c>
      <c r="E170" s="71"/>
      <c r="F170" s="270">
        <f>F171</f>
        <v>22500</v>
      </c>
      <c r="G170" s="270">
        <f>G171</f>
        <v>22500</v>
      </c>
    </row>
    <row r="171" spans="1:7" ht="47.25" x14ac:dyDescent="0.2">
      <c r="A171" s="218" t="s">
        <v>20</v>
      </c>
      <c r="B171" s="90" t="s">
        <v>39</v>
      </c>
      <c r="C171" s="90" t="s">
        <v>45</v>
      </c>
      <c r="D171" s="60" t="s">
        <v>342</v>
      </c>
      <c r="E171" s="70"/>
      <c r="F171" s="269">
        <f>F172</f>
        <v>22500</v>
      </c>
      <c r="G171" s="269">
        <f>G172</f>
        <v>22500</v>
      </c>
    </row>
    <row r="172" spans="1:7" ht="31.5" x14ac:dyDescent="0.2">
      <c r="A172" s="224" t="s">
        <v>151</v>
      </c>
      <c r="B172" s="90" t="s">
        <v>39</v>
      </c>
      <c r="C172" s="90" t="s">
        <v>45</v>
      </c>
      <c r="D172" s="60" t="s">
        <v>342</v>
      </c>
      <c r="E172" s="70">
        <v>200</v>
      </c>
      <c r="F172" s="269">
        <f>'Ведомственная 24-25'!G155</f>
        <v>22500</v>
      </c>
      <c r="G172" s="269">
        <f>'Ведомственная 24-25'!H155</f>
        <v>22500</v>
      </c>
    </row>
    <row r="173" spans="1:7" ht="15.75" x14ac:dyDescent="0.2">
      <c r="A173" s="296" t="s">
        <v>672</v>
      </c>
      <c r="B173" s="343" t="s">
        <v>673</v>
      </c>
      <c r="C173" s="293"/>
      <c r="D173" s="294"/>
      <c r="E173" s="70"/>
      <c r="F173" s="270">
        <f t="shared" ref="F173:G178" si="11">F174</f>
        <v>5549467</v>
      </c>
      <c r="G173" s="270">
        <f t="shared" si="11"/>
        <v>1440</v>
      </c>
    </row>
    <row r="174" spans="1:7" ht="15.75" x14ac:dyDescent="0.2">
      <c r="A174" s="296" t="s">
        <v>674</v>
      </c>
      <c r="B174" s="343" t="s">
        <v>673</v>
      </c>
      <c r="C174" s="344" t="s">
        <v>37</v>
      </c>
      <c r="D174" s="294"/>
      <c r="E174" s="70"/>
      <c r="F174" s="270">
        <f>F175+F180</f>
        <v>5549467</v>
      </c>
      <c r="G174" s="270">
        <f t="shared" si="11"/>
        <v>1440</v>
      </c>
    </row>
    <row r="175" spans="1:7" ht="31.5" x14ac:dyDescent="0.2">
      <c r="A175" s="374" t="s">
        <v>675</v>
      </c>
      <c r="B175" s="343" t="s">
        <v>673</v>
      </c>
      <c r="C175" s="344" t="s">
        <v>37</v>
      </c>
      <c r="D175" s="375" t="s">
        <v>676</v>
      </c>
      <c r="E175" s="70"/>
      <c r="F175" s="270">
        <f t="shared" si="11"/>
        <v>1440</v>
      </c>
      <c r="G175" s="270">
        <f t="shared" si="11"/>
        <v>1440</v>
      </c>
    </row>
    <row r="176" spans="1:7" ht="63" x14ac:dyDescent="0.2">
      <c r="A176" s="376" t="s">
        <v>677</v>
      </c>
      <c r="B176" s="343" t="s">
        <v>673</v>
      </c>
      <c r="C176" s="344" t="s">
        <v>37</v>
      </c>
      <c r="D176" s="375" t="s">
        <v>678</v>
      </c>
      <c r="E176" s="299"/>
      <c r="F176" s="270">
        <f t="shared" si="11"/>
        <v>1440</v>
      </c>
      <c r="G176" s="270">
        <f t="shared" si="11"/>
        <v>1440</v>
      </c>
    </row>
    <row r="177" spans="1:7" ht="47.25" x14ac:dyDescent="0.2">
      <c r="A177" s="376" t="s">
        <v>679</v>
      </c>
      <c r="B177" s="343" t="s">
        <v>673</v>
      </c>
      <c r="C177" s="344" t="s">
        <v>37</v>
      </c>
      <c r="D177" s="375" t="s">
        <v>680</v>
      </c>
      <c r="E177" s="299"/>
      <c r="F177" s="270">
        <f t="shared" si="11"/>
        <v>1440</v>
      </c>
      <c r="G177" s="270">
        <f t="shared" si="11"/>
        <v>1440</v>
      </c>
    </row>
    <row r="178" spans="1:7" ht="15.75" x14ac:dyDescent="0.2">
      <c r="A178" s="376" t="s">
        <v>681</v>
      </c>
      <c r="B178" s="343" t="s">
        <v>673</v>
      </c>
      <c r="C178" s="344" t="s">
        <v>37</v>
      </c>
      <c r="D178" s="375" t="s">
        <v>682</v>
      </c>
      <c r="E178" s="299"/>
      <c r="F178" s="270">
        <f t="shared" si="11"/>
        <v>1440</v>
      </c>
      <c r="G178" s="270">
        <f t="shared" si="11"/>
        <v>1440</v>
      </c>
    </row>
    <row r="179" spans="1:7" ht="31.5" x14ac:dyDescent="0.2">
      <c r="A179" s="377" t="s">
        <v>151</v>
      </c>
      <c r="B179" s="345" t="s">
        <v>673</v>
      </c>
      <c r="C179" s="346" t="s">
        <v>37</v>
      </c>
      <c r="D179" s="378" t="s">
        <v>682</v>
      </c>
      <c r="E179" s="295">
        <v>200</v>
      </c>
      <c r="F179" s="269">
        <f>'Ведомственная 24-25'!G162</f>
        <v>1440</v>
      </c>
      <c r="G179" s="269">
        <f>'Ведомственная 24-25'!H162</f>
        <v>1440</v>
      </c>
    </row>
    <row r="180" spans="1:7" ht="63" x14ac:dyDescent="0.2">
      <c r="A180" s="374" t="s">
        <v>709</v>
      </c>
      <c r="B180" s="343" t="s">
        <v>673</v>
      </c>
      <c r="C180" s="344" t="s">
        <v>37</v>
      </c>
      <c r="D180" s="375" t="s">
        <v>710</v>
      </c>
      <c r="E180" s="295"/>
      <c r="F180" s="270">
        <f>F181</f>
        <v>5548027</v>
      </c>
      <c r="G180" s="269"/>
    </row>
    <row r="181" spans="1:7" ht="94.5" x14ac:dyDescent="0.2">
      <c r="A181" s="374" t="s">
        <v>711</v>
      </c>
      <c r="B181" s="343" t="s">
        <v>673</v>
      </c>
      <c r="C181" s="344" t="s">
        <v>37</v>
      </c>
      <c r="D181" s="375" t="s">
        <v>712</v>
      </c>
      <c r="E181" s="295"/>
      <c r="F181" s="270">
        <f>F182</f>
        <v>5548027</v>
      </c>
      <c r="G181" s="269"/>
    </row>
    <row r="182" spans="1:7" ht="63" x14ac:dyDescent="0.2">
      <c r="A182" s="374" t="s">
        <v>713</v>
      </c>
      <c r="B182" s="343" t="s">
        <v>673</v>
      </c>
      <c r="C182" s="344" t="s">
        <v>37</v>
      </c>
      <c r="D182" s="375" t="s">
        <v>714</v>
      </c>
      <c r="E182" s="295"/>
      <c r="F182" s="270">
        <f>F183</f>
        <v>5548027</v>
      </c>
      <c r="G182" s="269"/>
    </row>
    <row r="183" spans="1:7" ht="31.5" x14ac:dyDescent="0.2">
      <c r="A183" s="374" t="s">
        <v>715</v>
      </c>
      <c r="B183" s="343" t="s">
        <v>673</v>
      </c>
      <c r="C183" s="344" t="s">
        <v>37</v>
      </c>
      <c r="D183" s="298" t="s">
        <v>716</v>
      </c>
      <c r="E183" s="295"/>
      <c r="F183" s="270">
        <f>F184</f>
        <v>5548027</v>
      </c>
      <c r="G183" s="269"/>
    </row>
    <row r="184" spans="1:7" ht="31.5" x14ac:dyDescent="0.2">
      <c r="A184" s="341" t="s">
        <v>539</v>
      </c>
      <c r="B184" s="345" t="s">
        <v>673</v>
      </c>
      <c r="C184" s="346" t="s">
        <v>37</v>
      </c>
      <c r="D184" s="294" t="s">
        <v>716</v>
      </c>
      <c r="E184" s="295">
        <v>400</v>
      </c>
      <c r="F184" s="269">
        <f>'Ведомственная 24-25'!G167</f>
        <v>5548027</v>
      </c>
      <c r="G184" s="269"/>
    </row>
    <row r="185" spans="1:7" ht="15.75" x14ac:dyDescent="0.2">
      <c r="A185" s="217" t="s">
        <v>127</v>
      </c>
      <c r="B185" s="82" t="s">
        <v>43</v>
      </c>
      <c r="C185" s="94"/>
      <c r="D185" s="86"/>
      <c r="E185" s="110"/>
      <c r="F185" s="262">
        <f>F186+F196+F250+F264+F239</f>
        <v>312956699</v>
      </c>
      <c r="G185" s="262">
        <f>G186+G196+G250+G264+G239</f>
        <v>302417879</v>
      </c>
    </row>
    <row r="186" spans="1:7" ht="15.75" x14ac:dyDescent="0.2">
      <c r="A186" s="244" t="s">
        <v>23</v>
      </c>
      <c r="B186" s="55" t="s">
        <v>43</v>
      </c>
      <c r="C186" s="94" t="s">
        <v>36</v>
      </c>
      <c r="D186" s="86"/>
      <c r="E186" s="110"/>
      <c r="F186" s="262">
        <f t="shared" ref="F186:G188" si="12">F187</f>
        <v>13798392</v>
      </c>
      <c r="G186" s="262">
        <f t="shared" si="12"/>
        <v>13798392</v>
      </c>
    </row>
    <row r="187" spans="1:7" ht="31.5" x14ac:dyDescent="0.2">
      <c r="A187" s="135" t="s">
        <v>584</v>
      </c>
      <c r="B187" s="55" t="s">
        <v>43</v>
      </c>
      <c r="C187" s="94" t="s">
        <v>36</v>
      </c>
      <c r="D187" s="86" t="s">
        <v>368</v>
      </c>
      <c r="E187" s="110"/>
      <c r="F187" s="262">
        <f t="shared" si="12"/>
        <v>13798392</v>
      </c>
      <c r="G187" s="262">
        <f t="shared" si="12"/>
        <v>13798392</v>
      </c>
    </row>
    <row r="188" spans="1:7" ht="63" x14ac:dyDescent="0.2">
      <c r="A188" s="135" t="s">
        <v>585</v>
      </c>
      <c r="B188" s="55" t="s">
        <v>43</v>
      </c>
      <c r="C188" s="94" t="s">
        <v>36</v>
      </c>
      <c r="D188" s="86" t="s">
        <v>376</v>
      </c>
      <c r="E188" s="110"/>
      <c r="F188" s="262">
        <f t="shared" si="12"/>
        <v>13798392</v>
      </c>
      <c r="G188" s="262">
        <f t="shared" si="12"/>
        <v>13798392</v>
      </c>
    </row>
    <row r="189" spans="1:7" ht="31.5" x14ac:dyDescent="0.2">
      <c r="A189" s="220" t="s">
        <v>232</v>
      </c>
      <c r="B189" s="55" t="s">
        <v>43</v>
      </c>
      <c r="C189" s="94" t="s">
        <v>36</v>
      </c>
      <c r="D189" s="58" t="s">
        <v>411</v>
      </c>
      <c r="E189" s="110"/>
      <c r="F189" s="262">
        <f>F190+F194+F192</f>
        <v>13798392</v>
      </c>
      <c r="G189" s="262">
        <f>G190+G194+G192</f>
        <v>13798392</v>
      </c>
    </row>
    <row r="190" spans="1:7" ht="110.25" x14ac:dyDescent="0.2">
      <c r="A190" s="245" t="s">
        <v>211</v>
      </c>
      <c r="B190" s="55" t="s">
        <v>43</v>
      </c>
      <c r="C190" s="94" t="s">
        <v>36</v>
      </c>
      <c r="D190" s="135" t="s">
        <v>233</v>
      </c>
      <c r="E190" s="110"/>
      <c r="F190" s="262">
        <f>F191</f>
        <v>7774542</v>
      </c>
      <c r="G190" s="262">
        <f>G191</f>
        <v>7774542</v>
      </c>
    </row>
    <row r="191" spans="1:7" ht="31.5" x14ac:dyDescent="0.2">
      <c r="A191" s="221" t="s">
        <v>48</v>
      </c>
      <c r="B191" s="52" t="s">
        <v>43</v>
      </c>
      <c r="C191" s="93" t="s">
        <v>36</v>
      </c>
      <c r="D191" s="116" t="s">
        <v>233</v>
      </c>
      <c r="E191" s="93">
        <v>600</v>
      </c>
      <c r="F191" s="265">
        <f>'Ведомственная 24-25'!G284</f>
        <v>7774542</v>
      </c>
      <c r="G191" s="265">
        <f>'Ведомственная 24-25'!H284</f>
        <v>7774542</v>
      </c>
    </row>
    <row r="192" spans="1:7" ht="78.75" x14ac:dyDescent="0.2">
      <c r="A192" s="296" t="s">
        <v>640</v>
      </c>
      <c r="B192" s="287" t="s">
        <v>43</v>
      </c>
      <c r="C192" s="344" t="s">
        <v>36</v>
      </c>
      <c r="D192" s="298" t="s">
        <v>641</v>
      </c>
      <c r="E192" s="351"/>
      <c r="F192" s="262">
        <f>F193</f>
        <v>307538</v>
      </c>
      <c r="G192" s="262">
        <f>G193</f>
        <v>307538</v>
      </c>
    </row>
    <row r="193" spans="1:7" ht="31.5" x14ac:dyDescent="0.2">
      <c r="A193" s="291" t="s">
        <v>48</v>
      </c>
      <c r="B193" s="293" t="s">
        <v>43</v>
      </c>
      <c r="C193" s="346" t="s">
        <v>36</v>
      </c>
      <c r="D193" s="294" t="s">
        <v>641</v>
      </c>
      <c r="E193" s="319">
        <v>600</v>
      </c>
      <c r="F193" s="265">
        <f>'Ведомственная 24-25'!G286</f>
        <v>307538</v>
      </c>
      <c r="G193" s="265">
        <f>'Ведомственная 24-25'!H286</f>
        <v>307538</v>
      </c>
    </row>
    <row r="194" spans="1:7" ht="31.5" x14ac:dyDescent="0.2">
      <c r="A194" s="226" t="s">
        <v>157</v>
      </c>
      <c r="B194" s="55" t="s">
        <v>43</v>
      </c>
      <c r="C194" s="94" t="s">
        <v>36</v>
      </c>
      <c r="D194" s="130" t="s">
        <v>234</v>
      </c>
      <c r="E194" s="110"/>
      <c r="F194" s="262">
        <f>F195</f>
        <v>5716312</v>
      </c>
      <c r="G194" s="262">
        <f>G195</f>
        <v>5716312</v>
      </c>
    </row>
    <row r="195" spans="1:7" ht="31.5" x14ac:dyDescent="0.2">
      <c r="A195" s="221" t="s">
        <v>48</v>
      </c>
      <c r="B195" s="52" t="s">
        <v>43</v>
      </c>
      <c r="C195" s="93" t="s">
        <v>36</v>
      </c>
      <c r="D195" s="113" t="s">
        <v>234</v>
      </c>
      <c r="E195" s="93">
        <v>600</v>
      </c>
      <c r="F195" s="265">
        <f>'Ведомственная 24-25'!G288</f>
        <v>5716312</v>
      </c>
      <c r="G195" s="265">
        <f>'Ведомственная 24-25'!H288</f>
        <v>5716312</v>
      </c>
    </row>
    <row r="196" spans="1:7" ht="15.75" x14ac:dyDescent="0.2">
      <c r="A196" s="226" t="s">
        <v>254</v>
      </c>
      <c r="B196" s="55" t="s">
        <v>43</v>
      </c>
      <c r="C196" s="94" t="s">
        <v>37</v>
      </c>
      <c r="D196" s="110"/>
      <c r="E196" s="110"/>
      <c r="F196" s="262">
        <f>F197</f>
        <v>289956034</v>
      </c>
      <c r="G196" s="262">
        <f>G197</f>
        <v>279417214</v>
      </c>
    </row>
    <row r="197" spans="1:7" ht="31.5" x14ac:dyDescent="0.2">
      <c r="A197" s="135" t="s">
        <v>584</v>
      </c>
      <c r="B197" s="55" t="s">
        <v>43</v>
      </c>
      <c r="C197" s="94" t="s">
        <v>37</v>
      </c>
      <c r="D197" s="86" t="s">
        <v>368</v>
      </c>
      <c r="E197" s="110"/>
      <c r="F197" s="262">
        <f>F198</f>
        <v>289956034</v>
      </c>
      <c r="G197" s="262">
        <f>G198</f>
        <v>279417214</v>
      </c>
    </row>
    <row r="198" spans="1:7" ht="63" x14ac:dyDescent="0.2">
      <c r="A198" s="135" t="s">
        <v>585</v>
      </c>
      <c r="B198" s="55" t="s">
        <v>43</v>
      </c>
      <c r="C198" s="94" t="s">
        <v>37</v>
      </c>
      <c r="D198" s="86" t="s">
        <v>376</v>
      </c>
      <c r="E198" s="110"/>
      <c r="F198" s="262">
        <f>F199+F208+F217+F222+F233+F227+F230+F236</f>
        <v>289956034</v>
      </c>
      <c r="G198" s="262">
        <f>G199+G208+G217+G222+G233+G227+G230+G236</f>
        <v>279417214</v>
      </c>
    </row>
    <row r="199" spans="1:7" ht="15.75" x14ac:dyDescent="0.2">
      <c r="A199" s="220" t="s">
        <v>235</v>
      </c>
      <c r="B199" s="55" t="s">
        <v>43</v>
      </c>
      <c r="C199" s="94" t="s">
        <v>37</v>
      </c>
      <c r="D199" s="130" t="s">
        <v>412</v>
      </c>
      <c r="E199" s="110"/>
      <c r="F199" s="262">
        <f>F200+F206+F204+F202</f>
        <v>258036852</v>
      </c>
      <c r="G199" s="262">
        <f>G200+G206+G204+G202</f>
        <v>266543448</v>
      </c>
    </row>
    <row r="200" spans="1:7" ht="110.25" x14ac:dyDescent="0.2">
      <c r="A200" s="246" t="s">
        <v>145</v>
      </c>
      <c r="B200" s="119" t="s">
        <v>43</v>
      </c>
      <c r="C200" s="120" t="s">
        <v>37</v>
      </c>
      <c r="D200" s="121" t="s">
        <v>236</v>
      </c>
      <c r="E200" s="122"/>
      <c r="F200" s="268">
        <f>F201</f>
        <v>223386179</v>
      </c>
      <c r="G200" s="268">
        <f>G201</f>
        <v>223386179</v>
      </c>
    </row>
    <row r="201" spans="1:7" ht="31.5" x14ac:dyDescent="0.2">
      <c r="A201" s="221" t="s">
        <v>48</v>
      </c>
      <c r="B201" s="52" t="s">
        <v>43</v>
      </c>
      <c r="C201" s="93" t="s">
        <v>37</v>
      </c>
      <c r="D201" s="123" t="s">
        <v>236</v>
      </c>
      <c r="E201" s="93">
        <v>600</v>
      </c>
      <c r="F201" s="265">
        <f>'Ведомственная 24-25'!G294</f>
        <v>223386179</v>
      </c>
      <c r="G201" s="265">
        <f>'Ведомственная 24-25'!H294</f>
        <v>223386179</v>
      </c>
    </row>
    <row r="202" spans="1:7" ht="78.75" x14ac:dyDescent="0.2">
      <c r="A202" s="296" t="s">
        <v>640</v>
      </c>
      <c r="B202" s="287" t="s">
        <v>43</v>
      </c>
      <c r="C202" s="287" t="s">
        <v>37</v>
      </c>
      <c r="D202" s="350" t="s">
        <v>642</v>
      </c>
      <c r="E202" s="344"/>
      <c r="F202" s="262">
        <f>F203</f>
        <v>12455861</v>
      </c>
      <c r="G202" s="262">
        <f>G203</f>
        <v>12455861</v>
      </c>
    </row>
    <row r="203" spans="1:7" ht="31.5" x14ac:dyDescent="0.2">
      <c r="A203" s="291" t="s">
        <v>48</v>
      </c>
      <c r="B203" s="293" t="s">
        <v>43</v>
      </c>
      <c r="C203" s="293" t="s">
        <v>37</v>
      </c>
      <c r="D203" s="352" t="s">
        <v>642</v>
      </c>
      <c r="E203" s="346" t="s">
        <v>312</v>
      </c>
      <c r="F203" s="265">
        <f>'Ведомственная 24-25'!G296</f>
        <v>12455861</v>
      </c>
      <c r="G203" s="265">
        <f>'Ведомственная 24-25'!H296</f>
        <v>12455861</v>
      </c>
    </row>
    <row r="204" spans="1:7" ht="47.25" x14ac:dyDescent="0.2">
      <c r="A204" s="54" t="s">
        <v>494</v>
      </c>
      <c r="B204" s="286" t="s">
        <v>43</v>
      </c>
      <c r="C204" s="94" t="s">
        <v>37</v>
      </c>
      <c r="D204" s="58" t="s">
        <v>723</v>
      </c>
      <c r="E204" s="94"/>
      <c r="F204" s="262">
        <f>F205</f>
        <v>13905360</v>
      </c>
      <c r="G204" s="262">
        <f>G205</f>
        <v>13905360</v>
      </c>
    </row>
    <row r="205" spans="1:7" ht="31.5" x14ac:dyDescent="0.2">
      <c r="A205" s="61" t="s">
        <v>48</v>
      </c>
      <c r="B205" s="52" t="s">
        <v>43</v>
      </c>
      <c r="C205" s="93" t="s">
        <v>37</v>
      </c>
      <c r="D205" s="60" t="s">
        <v>723</v>
      </c>
      <c r="E205" s="93" t="s">
        <v>312</v>
      </c>
      <c r="F205" s="265">
        <f>'Ведомственная 24-25'!G298</f>
        <v>13905360</v>
      </c>
      <c r="G205" s="265">
        <f>'Ведомственная 24-25'!H298</f>
        <v>13905360</v>
      </c>
    </row>
    <row r="206" spans="1:7" ht="31.5" x14ac:dyDescent="0.2">
      <c r="A206" s="236" t="s">
        <v>157</v>
      </c>
      <c r="B206" s="55" t="s">
        <v>43</v>
      </c>
      <c r="C206" s="94" t="s">
        <v>37</v>
      </c>
      <c r="D206" s="130" t="s">
        <v>237</v>
      </c>
      <c r="E206" s="110"/>
      <c r="F206" s="262">
        <f>F207</f>
        <v>8289452</v>
      </c>
      <c r="G206" s="262">
        <f>G207</f>
        <v>16796048</v>
      </c>
    </row>
    <row r="207" spans="1:7" ht="31.5" x14ac:dyDescent="0.2">
      <c r="A207" s="221" t="s">
        <v>48</v>
      </c>
      <c r="B207" s="52" t="s">
        <v>43</v>
      </c>
      <c r="C207" s="93" t="s">
        <v>37</v>
      </c>
      <c r="D207" s="113" t="s">
        <v>237</v>
      </c>
      <c r="E207" s="93">
        <v>600</v>
      </c>
      <c r="F207" s="265">
        <f>'Ведомственная 24-25'!G300</f>
        <v>8289452</v>
      </c>
      <c r="G207" s="265">
        <f>'Ведомственная 24-25'!H300</f>
        <v>16796048</v>
      </c>
    </row>
    <row r="208" spans="1:7" ht="31.5" x14ac:dyDescent="0.2">
      <c r="A208" s="220" t="s">
        <v>238</v>
      </c>
      <c r="B208" s="55" t="s">
        <v>43</v>
      </c>
      <c r="C208" s="94" t="s">
        <v>37</v>
      </c>
      <c r="D208" s="153" t="s">
        <v>413</v>
      </c>
      <c r="E208" s="93"/>
      <c r="F208" s="262">
        <f>F211+F209+F213+F215</f>
        <v>6524024</v>
      </c>
      <c r="G208" s="262">
        <f>G211+G209+G213+G215</f>
        <v>6326992</v>
      </c>
    </row>
    <row r="209" spans="1:7" ht="78.75" x14ac:dyDescent="0.2">
      <c r="A209" s="307" t="s">
        <v>548</v>
      </c>
      <c r="B209" s="286" t="s">
        <v>43</v>
      </c>
      <c r="C209" s="286" t="s">
        <v>37</v>
      </c>
      <c r="D209" s="58" t="s">
        <v>502</v>
      </c>
      <c r="E209" s="93"/>
      <c r="F209" s="262">
        <f>F210</f>
        <v>342276</v>
      </c>
      <c r="G209" s="262">
        <f>G210</f>
        <v>342276</v>
      </c>
    </row>
    <row r="210" spans="1:7" ht="31.5" x14ac:dyDescent="0.2">
      <c r="A210" s="61" t="s">
        <v>48</v>
      </c>
      <c r="B210" s="52" t="s">
        <v>43</v>
      </c>
      <c r="C210" s="52" t="s">
        <v>37</v>
      </c>
      <c r="D210" s="60" t="s">
        <v>502</v>
      </c>
      <c r="E210" s="93" t="s">
        <v>312</v>
      </c>
      <c r="F210" s="265">
        <f>'Ведомственная 24-25'!G303</f>
        <v>342276</v>
      </c>
      <c r="G210" s="265">
        <f>'Ведомственная 24-25'!H303</f>
        <v>342276</v>
      </c>
    </row>
    <row r="211" spans="1:7" ht="72.599999999999994" customHeight="1" x14ac:dyDescent="0.2">
      <c r="A211" s="277" t="s">
        <v>549</v>
      </c>
      <c r="B211" s="55" t="s">
        <v>43</v>
      </c>
      <c r="C211" s="94" t="s">
        <v>37</v>
      </c>
      <c r="D211" s="153" t="s">
        <v>7</v>
      </c>
      <c r="E211" s="110"/>
      <c r="F211" s="262">
        <f>F212</f>
        <v>2503067</v>
      </c>
      <c r="G211" s="262">
        <f>G212</f>
        <v>2503067</v>
      </c>
    </row>
    <row r="212" spans="1:7" ht="31.5" x14ac:dyDescent="0.2">
      <c r="A212" s="221" t="s">
        <v>48</v>
      </c>
      <c r="B212" s="52" t="s">
        <v>43</v>
      </c>
      <c r="C212" s="93" t="s">
        <v>37</v>
      </c>
      <c r="D212" s="154" t="s">
        <v>7</v>
      </c>
      <c r="E212" s="93">
        <v>600</v>
      </c>
      <c r="F212" s="265">
        <f>'Ведомственная 24-25'!G305</f>
        <v>2503067</v>
      </c>
      <c r="G212" s="265">
        <f>'Ведомственная 24-25'!H305</f>
        <v>2503067</v>
      </c>
    </row>
    <row r="213" spans="1:7" ht="63" x14ac:dyDescent="0.2">
      <c r="A213" s="296" t="s">
        <v>503</v>
      </c>
      <c r="B213" s="287" t="s">
        <v>43</v>
      </c>
      <c r="C213" s="287" t="s">
        <v>37</v>
      </c>
      <c r="D213" s="298" t="s">
        <v>504</v>
      </c>
      <c r="E213" s="93"/>
      <c r="F213" s="262">
        <f>F214</f>
        <v>3181071</v>
      </c>
      <c r="G213" s="262">
        <f>G214</f>
        <v>2984039</v>
      </c>
    </row>
    <row r="214" spans="1:7" ht="31.5" x14ac:dyDescent="0.2">
      <c r="A214" s="291" t="s">
        <v>48</v>
      </c>
      <c r="B214" s="293" t="s">
        <v>43</v>
      </c>
      <c r="C214" s="293" t="s">
        <v>37</v>
      </c>
      <c r="D214" s="294" t="s">
        <v>504</v>
      </c>
      <c r="E214" s="93" t="s">
        <v>312</v>
      </c>
      <c r="F214" s="265">
        <f>'Ведомственная 24-25'!G307</f>
        <v>3181071</v>
      </c>
      <c r="G214" s="265">
        <f>'Ведомственная 24-25'!H307</f>
        <v>2984039</v>
      </c>
    </row>
    <row r="215" spans="1:7" ht="31.5" x14ac:dyDescent="0.2">
      <c r="A215" s="217" t="s">
        <v>509</v>
      </c>
      <c r="B215" s="321" t="s">
        <v>43</v>
      </c>
      <c r="C215" s="321" t="s">
        <v>37</v>
      </c>
      <c r="D215" s="58" t="s">
        <v>510</v>
      </c>
      <c r="E215" s="93"/>
      <c r="F215" s="262">
        <f>F216</f>
        <v>497610</v>
      </c>
      <c r="G215" s="262">
        <f>G216</f>
        <v>497610</v>
      </c>
    </row>
    <row r="216" spans="1:7" ht="31.5" x14ac:dyDescent="0.2">
      <c r="A216" s="218" t="s">
        <v>48</v>
      </c>
      <c r="B216" s="52" t="s">
        <v>43</v>
      </c>
      <c r="C216" s="52" t="s">
        <v>37</v>
      </c>
      <c r="D216" s="60" t="s">
        <v>510</v>
      </c>
      <c r="E216" s="93" t="s">
        <v>312</v>
      </c>
      <c r="F216" s="265">
        <f>'Ведомственная 24-25'!G309</f>
        <v>497610</v>
      </c>
      <c r="G216" s="265">
        <f>'Ведомственная 24-25'!H309</f>
        <v>497610</v>
      </c>
    </row>
    <row r="217" spans="1:7" ht="31.5" x14ac:dyDescent="0.2">
      <c r="A217" s="220" t="s">
        <v>239</v>
      </c>
      <c r="B217" s="55" t="s">
        <v>43</v>
      </c>
      <c r="C217" s="94" t="s">
        <v>37</v>
      </c>
      <c r="D217" s="153" t="s">
        <v>414</v>
      </c>
      <c r="E217" s="94"/>
      <c r="F217" s="262">
        <f>F220+F218</f>
        <v>3481047</v>
      </c>
      <c r="G217" s="262">
        <f>G220+G218</f>
        <v>3481047</v>
      </c>
    </row>
    <row r="218" spans="1:7" ht="31.5" x14ac:dyDescent="0.2">
      <c r="A218" s="69" t="s">
        <v>498</v>
      </c>
      <c r="B218" s="286" t="s">
        <v>43</v>
      </c>
      <c r="C218" s="94" t="s">
        <v>37</v>
      </c>
      <c r="D218" s="58" t="s">
        <v>499</v>
      </c>
      <c r="E218" s="94"/>
      <c r="F218" s="262">
        <f>F219</f>
        <v>362398</v>
      </c>
      <c r="G218" s="262">
        <f>G219</f>
        <v>362398</v>
      </c>
    </row>
    <row r="219" spans="1:7" ht="31.5" x14ac:dyDescent="0.2">
      <c r="A219" s="61" t="s">
        <v>48</v>
      </c>
      <c r="B219" s="286" t="s">
        <v>43</v>
      </c>
      <c r="C219" s="94" t="s">
        <v>37</v>
      </c>
      <c r="D219" s="60" t="s">
        <v>499</v>
      </c>
      <c r="E219" s="93" t="s">
        <v>312</v>
      </c>
      <c r="F219" s="265">
        <f>'Ведомственная 24-25'!G312</f>
        <v>362398</v>
      </c>
      <c r="G219" s="265">
        <f>'Ведомственная 24-25'!H312</f>
        <v>362398</v>
      </c>
    </row>
    <row r="220" spans="1:7" ht="36.75" customHeight="1" x14ac:dyDescent="0.2">
      <c r="A220" s="220" t="s">
        <v>240</v>
      </c>
      <c r="B220" s="55" t="s">
        <v>43</v>
      </c>
      <c r="C220" s="94" t="s">
        <v>37</v>
      </c>
      <c r="D220" s="58" t="s">
        <v>241</v>
      </c>
      <c r="E220" s="110"/>
      <c r="F220" s="262">
        <f>F221</f>
        <v>3118649</v>
      </c>
      <c r="G220" s="262">
        <f>G221</f>
        <v>3118649</v>
      </c>
    </row>
    <row r="221" spans="1:7" ht="31.5" x14ac:dyDescent="0.2">
      <c r="A221" s="221" t="s">
        <v>48</v>
      </c>
      <c r="B221" s="52" t="s">
        <v>43</v>
      </c>
      <c r="C221" s="93" t="s">
        <v>37</v>
      </c>
      <c r="D221" s="60" t="s">
        <v>241</v>
      </c>
      <c r="E221" s="93">
        <v>600</v>
      </c>
      <c r="F221" s="265">
        <f>'Ведомственная 24-25'!G314</f>
        <v>3118649</v>
      </c>
      <c r="G221" s="265">
        <f>'Ведомственная 24-25'!H314</f>
        <v>3118649</v>
      </c>
    </row>
    <row r="222" spans="1:7" ht="31.5" x14ac:dyDescent="0.2">
      <c r="A222" s="217" t="s">
        <v>477</v>
      </c>
      <c r="B222" s="273" t="s">
        <v>43</v>
      </c>
      <c r="C222" s="273" t="s">
        <v>37</v>
      </c>
      <c r="D222" s="58" t="s">
        <v>478</v>
      </c>
      <c r="E222" s="70"/>
      <c r="F222" s="268">
        <f>F225+F223</f>
        <v>2787580</v>
      </c>
      <c r="G222" s="268">
        <f>G225+G223</f>
        <v>2787580</v>
      </c>
    </row>
    <row r="223" spans="1:7" ht="63" x14ac:dyDescent="0.2">
      <c r="A223" s="217" t="s">
        <v>500</v>
      </c>
      <c r="B223" s="286" t="s">
        <v>43</v>
      </c>
      <c r="C223" s="286" t="s">
        <v>37</v>
      </c>
      <c r="D223" s="58" t="s">
        <v>501</v>
      </c>
      <c r="E223" s="70"/>
      <c r="F223" s="268">
        <f>F224</f>
        <v>821016</v>
      </c>
      <c r="G223" s="268">
        <f>G224</f>
        <v>821016</v>
      </c>
    </row>
    <row r="224" spans="1:7" ht="31.5" x14ac:dyDescent="0.2">
      <c r="A224" s="218" t="s">
        <v>48</v>
      </c>
      <c r="B224" s="286" t="s">
        <v>43</v>
      </c>
      <c r="C224" s="286" t="s">
        <v>37</v>
      </c>
      <c r="D224" s="60" t="s">
        <v>501</v>
      </c>
      <c r="E224" s="70">
        <v>600</v>
      </c>
      <c r="F224" s="274">
        <f>'Ведомственная 24-25'!G317</f>
        <v>821016</v>
      </c>
      <c r="G224" s="274">
        <f>'Ведомственная 24-25'!H317</f>
        <v>821016</v>
      </c>
    </row>
    <row r="225" spans="1:7" ht="63" x14ac:dyDescent="0.2">
      <c r="A225" s="217" t="s">
        <v>479</v>
      </c>
      <c r="B225" s="273" t="s">
        <v>43</v>
      </c>
      <c r="C225" s="273" t="s">
        <v>37</v>
      </c>
      <c r="D225" s="58" t="s">
        <v>480</v>
      </c>
      <c r="E225" s="71"/>
      <c r="F225" s="268">
        <f>F226</f>
        <v>1966564</v>
      </c>
      <c r="G225" s="268">
        <f>G226</f>
        <v>1966564</v>
      </c>
    </row>
    <row r="226" spans="1:7" ht="31.5" x14ac:dyDescent="0.2">
      <c r="A226" s="218" t="s">
        <v>48</v>
      </c>
      <c r="B226" s="52" t="s">
        <v>43</v>
      </c>
      <c r="C226" s="52" t="s">
        <v>37</v>
      </c>
      <c r="D226" s="60" t="s">
        <v>480</v>
      </c>
      <c r="E226" s="70">
        <v>600</v>
      </c>
      <c r="F226" s="274">
        <f>'Ведомственная 24-25'!G319</f>
        <v>1966564</v>
      </c>
      <c r="G226" s="274">
        <f>'Ведомственная 24-25'!H319</f>
        <v>1966564</v>
      </c>
    </row>
    <row r="227" spans="1:7" ht="15.75" x14ac:dyDescent="0.2">
      <c r="A227" s="320" t="s">
        <v>507</v>
      </c>
      <c r="B227" s="288" t="s">
        <v>43</v>
      </c>
      <c r="C227" s="288" t="s">
        <v>37</v>
      </c>
      <c r="D227" s="58" t="s">
        <v>508</v>
      </c>
      <c r="E227" s="152"/>
      <c r="F227" s="268">
        <f>F228</f>
        <v>9015540</v>
      </c>
      <c r="G227" s="268">
        <f>G228</f>
        <v>0</v>
      </c>
    </row>
    <row r="228" spans="1:7" ht="157.5" x14ac:dyDescent="0.2">
      <c r="A228" s="320" t="s">
        <v>721</v>
      </c>
      <c r="B228" s="288" t="s">
        <v>43</v>
      </c>
      <c r="C228" s="288" t="s">
        <v>37</v>
      </c>
      <c r="D228" s="58" t="s">
        <v>689</v>
      </c>
      <c r="E228" s="152"/>
      <c r="F228" s="274">
        <f>F229</f>
        <v>9015540</v>
      </c>
      <c r="G228" s="274">
        <f>G229</f>
        <v>0</v>
      </c>
    </row>
    <row r="229" spans="1:7" ht="31.5" x14ac:dyDescent="0.2">
      <c r="A229" s="218" t="s">
        <v>48</v>
      </c>
      <c r="B229" s="52" t="s">
        <v>43</v>
      </c>
      <c r="C229" s="52" t="s">
        <v>37</v>
      </c>
      <c r="D229" s="60" t="s">
        <v>689</v>
      </c>
      <c r="E229" s="152">
        <v>600</v>
      </c>
      <c r="F229" s="274">
        <f>'Ведомственная 24-25'!G322</f>
        <v>9015540</v>
      </c>
      <c r="G229" s="274">
        <f>'Ведомственная 24-25'!H322</f>
        <v>0</v>
      </c>
    </row>
    <row r="230" spans="1:7" ht="15.75" x14ac:dyDescent="0.2">
      <c r="A230" s="320" t="s">
        <v>670</v>
      </c>
      <c r="B230" s="373" t="s">
        <v>43</v>
      </c>
      <c r="C230" s="373" t="s">
        <v>37</v>
      </c>
      <c r="D230" s="58" t="s">
        <v>671</v>
      </c>
      <c r="E230" s="70"/>
      <c r="F230" s="268">
        <f>F231</f>
        <v>2765050</v>
      </c>
      <c r="G230" s="268">
        <f>G231</f>
        <v>0</v>
      </c>
    </row>
    <row r="231" spans="1:7" ht="78.75" x14ac:dyDescent="0.2">
      <c r="A231" s="296" t="s">
        <v>695</v>
      </c>
      <c r="B231" s="373" t="s">
        <v>43</v>
      </c>
      <c r="C231" s="373" t="s">
        <v>37</v>
      </c>
      <c r="D231" s="58" t="s">
        <v>694</v>
      </c>
      <c r="E231" s="71"/>
      <c r="F231" s="268">
        <f>F232</f>
        <v>2765050</v>
      </c>
      <c r="G231" s="268">
        <f>G232</f>
        <v>0</v>
      </c>
    </row>
    <row r="232" spans="1:7" ht="31.5" x14ac:dyDescent="0.2">
      <c r="A232" s="218" t="s">
        <v>48</v>
      </c>
      <c r="B232" s="52" t="s">
        <v>43</v>
      </c>
      <c r="C232" s="52" t="s">
        <v>37</v>
      </c>
      <c r="D232" s="60" t="s">
        <v>694</v>
      </c>
      <c r="E232" s="70">
        <v>600</v>
      </c>
      <c r="F232" s="274">
        <f>'Ведомственная 24-25'!G325</f>
        <v>2765050</v>
      </c>
      <c r="G232" s="274">
        <f>'Ведомственная 24-25'!H325</f>
        <v>0</v>
      </c>
    </row>
    <row r="233" spans="1:7" ht="15.75" x14ac:dyDescent="0.2">
      <c r="A233" s="217" t="s">
        <v>505</v>
      </c>
      <c r="B233" s="288" t="s">
        <v>43</v>
      </c>
      <c r="C233" s="288" t="s">
        <v>37</v>
      </c>
      <c r="D233" s="58" t="s">
        <v>506</v>
      </c>
      <c r="E233" s="152"/>
      <c r="F233" s="268">
        <f>F234</f>
        <v>7067794</v>
      </c>
      <c r="G233" s="268">
        <f>G234</f>
        <v>0</v>
      </c>
    </row>
    <row r="234" spans="1:7" ht="94.5" x14ac:dyDescent="0.2">
      <c r="A234" s="217" t="s">
        <v>722</v>
      </c>
      <c r="B234" s="288" t="s">
        <v>43</v>
      </c>
      <c r="C234" s="288" t="s">
        <v>37</v>
      </c>
      <c r="D234" s="58" t="s">
        <v>684</v>
      </c>
      <c r="E234" s="152"/>
      <c r="F234" s="274">
        <f>F235</f>
        <v>7067794</v>
      </c>
      <c r="G234" s="274">
        <f>G235</f>
        <v>0</v>
      </c>
    </row>
    <row r="235" spans="1:7" ht="31.5" x14ac:dyDescent="0.2">
      <c r="A235" s="218" t="s">
        <v>48</v>
      </c>
      <c r="B235" s="52" t="s">
        <v>43</v>
      </c>
      <c r="C235" s="52" t="s">
        <v>37</v>
      </c>
      <c r="D235" s="60" t="s">
        <v>684</v>
      </c>
      <c r="E235" s="152">
        <v>600</v>
      </c>
      <c r="F235" s="274">
        <f>'Ведомственная 24-25'!G328</f>
        <v>7067794</v>
      </c>
      <c r="G235" s="274">
        <f>'Ведомственная 24-25'!H328</f>
        <v>0</v>
      </c>
    </row>
    <row r="236" spans="1:7" ht="31.5" x14ac:dyDescent="0.2">
      <c r="A236" s="296" t="s">
        <v>704</v>
      </c>
      <c r="B236" s="343" t="s">
        <v>43</v>
      </c>
      <c r="C236" s="343" t="s">
        <v>37</v>
      </c>
      <c r="D236" s="375" t="s">
        <v>705</v>
      </c>
      <c r="E236" s="343"/>
      <c r="F236" s="268">
        <f>F237</f>
        <v>278147</v>
      </c>
      <c r="G236" s="268">
        <f>G237</f>
        <v>278147</v>
      </c>
    </row>
    <row r="237" spans="1:7" ht="63" x14ac:dyDescent="0.2">
      <c r="A237" s="296" t="s">
        <v>706</v>
      </c>
      <c r="B237" s="343" t="s">
        <v>43</v>
      </c>
      <c r="C237" s="343" t="s">
        <v>37</v>
      </c>
      <c r="D237" s="375" t="s">
        <v>707</v>
      </c>
      <c r="E237" s="343"/>
      <c r="F237" s="268">
        <f>F238</f>
        <v>278147</v>
      </c>
      <c r="G237" s="268">
        <f>G238</f>
        <v>278147</v>
      </c>
    </row>
    <row r="238" spans="1:7" ht="31.5" x14ac:dyDescent="0.2">
      <c r="A238" s="291" t="s">
        <v>48</v>
      </c>
      <c r="B238" s="345" t="s">
        <v>43</v>
      </c>
      <c r="C238" s="345" t="s">
        <v>37</v>
      </c>
      <c r="D238" s="378" t="s">
        <v>707</v>
      </c>
      <c r="E238" s="345" t="s">
        <v>312</v>
      </c>
      <c r="F238" s="274">
        <f>'Ведомственная 24-25'!G331</f>
        <v>278147</v>
      </c>
      <c r="G238" s="274">
        <f>'Ведомственная 24-25'!H331</f>
        <v>278147</v>
      </c>
    </row>
    <row r="239" spans="1:7" ht="15.75" x14ac:dyDescent="0.2">
      <c r="A239" s="217" t="s">
        <v>272</v>
      </c>
      <c r="B239" s="55" t="s">
        <v>43</v>
      </c>
      <c r="C239" s="141" t="s">
        <v>38</v>
      </c>
      <c r="D239" s="60"/>
      <c r="E239" s="152"/>
      <c r="F239" s="268">
        <f>F240</f>
        <v>5710897</v>
      </c>
      <c r="G239" s="268">
        <f>G240</f>
        <v>5710897</v>
      </c>
    </row>
    <row r="240" spans="1:7" ht="35.25" customHeight="1" x14ac:dyDescent="0.2">
      <c r="A240" s="135" t="s">
        <v>584</v>
      </c>
      <c r="B240" s="55" t="s">
        <v>43</v>
      </c>
      <c r="C240" s="141" t="s">
        <v>38</v>
      </c>
      <c r="D240" s="86" t="s">
        <v>368</v>
      </c>
      <c r="E240" s="152"/>
      <c r="F240" s="268">
        <f>F241</f>
        <v>5710897</v>
      </c>
      <c r="G240" s="268">
        <f>G241</f>
        <v>5710897</v>
      </c>
    </row>
    <row r="241" spans="1:7" ht="63" x14ac:dyDescent="0.2">
      <c r="A241" s="72" t="s">
        <v>586</v>
      </c>
      <c r="B241" s="55" t="s">
        <v>43</v>
      </c>
      <c r="C241" s="141" t="s">
        <v>38</v>
      </c>
      <c r="D241" s="86" t="s">
        <v>383</v>
      </c>
      <c r="E241" s="122"/>
      <c r="F241" s="268">
        <f>F242+F247</f>
        <v>5710897</v>
      </c>
      <c r="G241" s="268">
        <f>G242+G247</f>
        <v>5710897</v>
      </c>
    </row>
    <row r="242" spans="1:7" ht="31.5" x14ac:dyDescent="0.2">
      <c r="A242" s="124" t="s">
        <v>242</v>
      </c>
      <c r="B242" s="119" t="s">
        <v>43</v>
      </c>
      <c r="C242" s="141" t="s">
        <v>38</v>
      </c>
      <c r="D242" s="145" t="s">
        <v>415</v>
      </c>
      <c r="E242" s="122"/>
      <c r="F242" s="268">
        <f>F243+F245</f>
        <v>3812081</v>
      </c>
      <c r="G242" s="268">
        <f>G243+G245</f>
        <v>3812081</v>
      </c>
    </row>
    <row r="243" spans="1:7" ht="31.5" x14ac:dyDescent="0.2">
      <c r="A243" s="226" t="s">
        <v>157</v>
      </c>
      <c r="B243" s="55" t="s">
        <v>43</v>
      </c>
      <c r="C243" s="141" t="s">
        <v>38</v>
      </c>
      <c r="D243" s="130" t="s">
        <v>243</v>
      </c>
      <c r="E243" s="110"/>
      <c r="F243" s="262">
        <f>F244</f>
        <v>3533556</v>
      </c>
      <c r="G243" s="262">
        <f>G244</f>
        <v>3533556</v>
      </c>
    </row>
    <row r="244" spans="1:7" ht="31.5" x14ac:dyDescent="0.2">
      <c r="A244" s="291" t="s">
        <v>48</v>
      </c>
      <c r="B244" s="52" t="s">
        <v>43</v>
      </c>
      <c r="C244" s="155" t="s">
        <v>38</v>
      </c>
      <c r="D244" s="113" t="s">
        <v>243</v>
      </c>
      <c r="E244" s="93">
        <v>100</v>
      </c>
      <c r="F244" s="265">
        <f>'Ведомственная 24-25'!G337</f>
        <v>3533556</v>
      </c>
      <c r="G244" s="265">
        <f>'Ведомственная 24-25'!H337</f>
        <v>3533556</v>
      </c>
    </row>
    <row r="245" spans="1:7" ht="78.75" x14ac:dyDescent="0.2">
      <c r="A245" s="296" t="s">
        <v>640</v>
      </c>
      <c r="B245" s="287" t="s">
        <v>43</v>
      </c>
      <c r="C245" s="343" t="s">
        <v>38</v>
      </c>
      <c r="D245" s="353" t="s">
        <v>643</v>
      </c>
      <c r="E245" s="344"/>
      <c r="F245" s="262">
        <f>F246</f>
        <v>278525</v>
      </c>
      <c r="G245" s="262">
        <f>G246</f>
        <v>278525</v>
      </c>
    </row>
    <row r="246" spans="1:7" ht="31.5" x14ac:dyDescent="0.2">
      <c r="A246" s="291" t="s">
        <v>48</v>
      </c>
      <c r="B246" s="293" t="s">
        <v>43</v>
      </c>
      <c r="C246" s="345" t="s">
        <v>38</v>
      </c>
      <c r="D246" s="355" t="s">
        <v>643</v>
      </c>
      <c r="E246" s="346" t="s">
        <v>312</v>
      </c>
      <c r="F246" s="265">
        <f>'Ведомственная 24-25'!G339</f>
        <v>278525</v>
      </c>
      <c r="G246" s="265">
        <f>'Ведомственная 24-25'!H339</f>
        <v>278525</v>
      </c>
    </row>
    <row r="247" spans="1:7" ht="47.25" x14ac:dyDescent="0.2">
      <c r="A247" s="296" t="s">
        <v>644</v>
      </c>
      <c r="B247" s="287" t="s">
        <v>43</v>
      </c>
      <c r="C247" s="343" t="s">
        <v>38</v>
      </c>
      <c r="D247" s="350" t="s">
        <v>645</v>
      </c>
      <c r="E247" s="351"/>
      <c r="F247" s="262">
        <f>F248</f>
        <v>1898816</v>
      </c>
      <c r="G247" s="262">
        <f>G248</f>
        <v>1898816</v>
      </c>
    </row>
    <row r="248" spans="1:7" ht="47.25" x14ac:dyDescent="0.2">
      <c r="A248" s="291" t="s">
        <v>646</v>
      </c>
      <c r="B248" s="293" t="s">
        <v>43</v>
      </c>
      <c r="C248" s="345" t="s">
        <v>38</v>
      </c>
      <c r="D248" s="352" t="s">
        <v>647</v>
      </c>
      <c r="E248" s="351"/>
      <c r="F248" s="265">
        <f>F249</f>
        <v>1898816</v>
      </c>
      <c r="G248" s="265">
        <f>G249</f>
        <v>1898816</v>
      </c>
    </row>
    <row r="249" spans="1:7" ht="31.5" x14ac:dyDescent="0.2">
      <c r="A249" s="291" t="s">
        <v>48</v>
      </c>
      <c r="B249" s="293" t="s">
        <v>43</v>
      </c>
      <c r="C249" s="345" t="s">
        <v>38</v>
      </c>
      <c r="D249" s="352" t="s">
        <v>647</v>
      </c>
      <c r="E249" s="319">
        <v>600</v>
      </c>
      <c r="F249" s="265">
        <f>'Ведомственная 24-25'!G342</f>
        <v>1898816</v>
      </c>
      <c r="G249" s="265">
        <f>'Ведомственная 24-25'!H342</f>
        <v>1898816</v>
      </c>
    </row>
    <row r="250" spans="1:7" ht="15.75" x14ac:dyDescent="0.2">
      <c r="A250" s="226" t="s">
        <v>279</v>
      </c>
      <c r="B250" s="55" t="s">
        <v>43</v>
      </c>
      <c r="C250" s="94" t="s">
        <v>43</v>
      </c>
      <c r="D250" s="110" t="s">
        <v>307</v>
      </c>
      <c r="E250" s="110"/>
      <c r="F250" s="262">
        <f>F251</f>
        <v>167000</v>
      </c>
      <c r="G250" s="262">
        <f>G251</f>
        <v>167000</v>
      </c>
    </row>
    <row r="251" spans="1:7" ht="66" customHeight="1" x14ac:dyDescent="0.2">
      <c r="A251" s="135" t="s">
        <v>587</v>
      </c>
      <c r="B251" s="55" t="s">
        <v>43</v>
      </c>
      <c r="C251" s="94" t="s">
        <v>43</v>
      </c>
      <c r="D251" s="86" t="s">
        <v>369</v>
      </c>
      <c r="E251" s="110"/>
      <c r="F251" s="262">
        <f>F252+F260</f>
        <v>167000</v>
      </c>
      <c r="G251" s="262">
        <f>G252+G260</f>
        <v>167000</v>
      </c>
    </row>
    <row r="252" spans="1:7" ht="94.5" x14ac:dyDescent="0.2">
      <c r="A252" s="226" t="s">
        <v>588</v>
      </c>
      <c r="B252" s="55" t="s">
        <v>43</v>
      </c>
      <c r="C252" s="94" t="s">
        <v>43</v>
      </c>
      <c r="D252" s="86" t="s">
        <v>382</v>
      </c>
      <c r="E252" s="110"/>
      <c r="F252" s="262">
        <f>F253+F257</f>
        <v>137000</v>
      </c>
      <c r="G252" s="262">
        <f>G253+G257</f>
        <v>137000</v>
      </c>
    </row>
    <row r="253" spans="1:7" ht="34.5" customHeight="1" x14ac:dyDescent="0.2">
      <c r="A253" s="220" t="s">
        <v>197</v>
      </c>
      <c r="B253" s="55" t="s">
        <v>43</v>
      </c>
      <c r="C253" s="94" t="s">
        <v>43</v>
      </c>
      <c r="D253" s="121" t="s">
        <v>416</v>
      </c>
      <c r="E253" s="110"/>
      <c r="F253" s="262">
        <f>F254</f>
        <v>85000</v>
      </c>
      <c r="G253" s="262">
        <f>G254</f>
        <v>85000</v>
      </c>
    </row>
    <row r="254" spans="1:7" ht="15.75" x14ac:dyDescent="0.2">
      <c r="A254" s="226" t="s">
        <v>17</v>
      </c>
      <c r="B254" s="55" t="s">
        <v>43</v>
      </c>
      <c r="C254" s="94" t="s">
        <v>43</v>
      </c>
      <c r="D254" s="135" t="s">
        <v>198</v>
      </c>
      <c r="E254" s="110"/>
      <c r="F254" s="262">
        <f>F255+F256</f>
        <v>85000</v>
      </c>
      <c r="G254" s="262">
        <f>G255+G256</f>
        <v>85000</v>
      </c>
    </row>
    <row r="255" spans="1:7" ht="31.5" x14ac:dyDescent="0.2">
      <c r="A255" s="221" t="s">
        <v>151</v>
      </c>
      <c r="B255" s="52" t="s">
        <v>43</v>
      </c>
      <c r="C255" s="93" t="s">
        <v>43</v>
      </c>
      <c r="D255" s="116" t="s">
        <v>198</v>
      </c>
      <c r="E255" s="93">
        <v>200</v>
      </c>
      <c r="F255" s="265">
        <f>'Ведомственная 24-25'!G174</f>
        <v>40000</v>
      </c>
      <c r="G255" s="265">
        <f>'Ведомственная 24-25'!H174</f>
        <v>40000</v>
      </c>
    </row>
    <row r="256" spans="1:7" ht="15.75" x14ac:dyDescent="0.2">
      <c r="A256" s="221" t="s">
        <v>275</v>
      </c>
      <c r="B256" s="52" t="s">
        <v>43</v>
      </c>
      <c r="C256" s="93" t="s">
        <v>43</v>
      </c>
      <c r="D256" s="126" t="s">
        <v>198</v>
      </c>
      <c r="E256" s="93">
        <v>300</v>
      </c>
      <c r="F256" s="265">
        <f>'Ведомственная 24-25'!G175</f>
        <v>45000</v>
      </c>
      <c r="G256" s="265">
        <f>'Ведомственная 24-25'!H175</f>
        <v>45000</v>
      </c>
    </row>
    <row r="257" spans="1:7" ht="63" x14ac:dyDescent="0.2">
      <c r="A257" s="220" t="s">
        <v>55</v>
      </c>
      <c r="B257" s="55" t="s">
        <v>43</v>
      </c>
      <c r="C257" s="94" t="s">
        <v>43</v>
      </c>
      <c r="D257" s="72" t="s">
        <v>417</v>
      </c>
      <c r="E257" s="94"/>
      <c r="F257" s="262">
        <f>F258</f>
        <v>52000</v>
      </c>
      <c r="G257" s="262">
        <f>G258</f>
        <v>52000</v>
      </c>
    </row>
    <row r="258" spans="1:7" ht="15.75" x14ac:dyDescent="0.2">
      <c r="A258" s="221" t="s">
        <v>17</v>
      </c>
      <c r="B258" s="52" t="s">
        <v>43</v>
      </c>
      <c r="C258" s="93" t="s">
        <v>43</v>
      </c>
      <c r="D258" s="74" t="s">
        <v>199</v>
      </c>
      <c r="E258" s="93"/>
      <c r="F258" s="265">
        <f>F259</f>
        <v>52000</v>
      </c>
      <c r="G258" s="265">
        <f>G259</f>
        <v>52000</v>
      </c>
    </row>
    <row r="259" spans="1:7" ht="31.5" x14ac:dyDescent="0.2">
      <c r="A259" s="221" t="s">
        <v>151</v>
      </c>
      <c r="B259" s="52" t="s">
        <v>43</v>
      </c>
      <c r="C259" s="93" t="s">
        <v>43</v>
      </c>
      <c r="D259" s="74" t="s">
        <v>199</v>
      </c>
      <c r="E259" s="93" t="s">
        <v>161</v>
      </c>
      <c r="F259" s="265">
        <f>'Ведомственная 24-25'!G178</f>
        <v>52000</v>
      </c>
      <c r="G259" s="265">
        <f>'Ведомственная 24-25'!H178</f>
        <v>52000</v>
      </c>
    </row>
    <row r="260" spans="1:7" ht="80.25" customHeight="1" x14ac:dyDescent="0.2">
      <c r="A260" s="135" t="s">
        <v>589</v>
      </c>
      <c r="B260" s="55" t="s">
        <v>43</v>
      </c>
      <c r="C260" s="94" t="s">
        <v>43</v>
      </c>
      <c r="D260" s="86" t="s">
        <v>381</v>
      </c>
      <c r="E260" s="110"/>
      <c r="F260" s="262">
        <f t="shared" ref="F260:G262" si="13">F261</f>
        <v>30000</v>
      </c>
      <c r="G260" s="262">
        <f t="shared" si="13"/>
        <v>30000</v>
      </c>
    </row>
    <row r="261" spans="1:7" ht="31.5" x14ac:dyDescent="0.2">
      <c r="A261" s="217" t="s">
        <v>310</v>
      </c>
      <c r="B261" s="55" t="s">
        <v>43</v>
      </c>
      <c r="C261" s="94" t="s">
        <v>43</v>
      </c>
      <c r="D261" s="58" t="s">
        <v>418</v>
      </c>
      <c r="E261" s="110"/>
      <c r="F261" s="262">
        <f t="shared" si="13"/>
        <v>30000</v>
      </c>
      <c r="G261" s="262">
        <f t="shared" si="13"/>
        <v>30000</v>
      </c>
    </row>
    <row r="262" spans="1:7" ht="15.75" x14ac:dyDescent="0.2">
      <c r="A262" s="236" t="s">
        <v>213</v>
      </c>
      <c r="B262" s="55" t="s">
        <v>43</v>
      </c>
      <c r="C262" s="94" t="s">
        <v>43</v>
      </c>
      <c r="D262" s="130" t="s">
        <v>201</v>
      </c>
      <c r="E262" s="94"/>
      <c r="F262" s="262">
        <f t="shared" si="13"/>
        <v>30000</v>
      </c>
      <c r="G262" s="262">
        <f t="shared" si="13"/>
        <v>30000</v>
      </c>
    </row>
    <row r="263" spans="1:7" ht="31.5" x14ac:dyDescent="0.2">
      <c r="A263" s="221" t="s">
        <v>151</v>
      </c>
      <c r="B263" s="52" t="s">
        <v>43</v>
      </c>
      <c r="C263" s="93" t="s">
        <v>43</v>
      </c>
      <c r="D263" s="113" t="s">
        <v>201</v>
      </c>
      <c r="E263" s="93" t="s">
        <v>161</v>
      </c>
      <c r="F263" s="265">
        <f>'Ведомственная 24-25'!G182</f>
        <v>30000</v>
      </c>
      <c r="G263" s="265">
        <f>'Ведомственная 24-25'!H182</f>
        <v>30000</v>
      </c>
    </row>
    <row r="264" spans="1:7" ht="15.75" x14ac:dyDescent="0.2">
      <c r="A264" s="226" t="s">
        <v>14</v>
      </c>
      <c r="B264" s="55" t="s">
        <v>43</v>
      </c>
      <c r="C264" s="94" t="s">
        <v>41</v>
      </c>
      <c r="D264" s="110" t="s">
        <v>307</v>
      </c>
      <c r="E264" s="110"/>
      <c r="F264" s="262">
        <f>F265+F274</f>
        <v>3324376</v>
      </c>
      <c r="G264" s="262">
        <f>G265+G274</f>
        <v>3324376</v>
      </c>
    </row>
    <row r="265" spans="1:7" ht="31.5" x14ac:dyDescent="0.2">
      <c r="A265" s="135" t="s">
        <v>584</v>
      </c>
      <c r="B265" s="55" t="s">
        <v>43</v>
      </c>
      <c r="C265" s="55" t="s">
        <v>41</v>
      </c>
      <c r="D265" s="86" t="s">
        <v>368</v>
      </c>
      <c r="E265" s="73"/>
      <c r="F265" s="262">
        <f t="shared" ref="F265:G267" si="14">F266</f>
        <v>2202175</v>
      </c>
      <c r="G265" s="262">
        <f t="shared" si="14"/>
        <v>2202175</v>
      </c>
    </row>
    <row r="266" spans="1:7" ht="63" x14ac:dyDescent="0.2">
      <c r="A266" s="247" t="s">
        <v>590</v>
      </c>
      <c r="B266" s="55" t="s">
        <v>43</v>
      </c>
      <c r="C266" s="55" t="s">
        <v>41</v>
      </c>
      <c r="D266" s="86" t="s">
        <v>380</v>
      </c>
      <c r="E266" s="73"/>
      <c r="F266" s="262">
        <f>F267+F271</f>
        <v>2202175</v>
      </c>
      <c r="G266" s="262">
        <f>G267+G271</f>
        <v>2202175</v>
      </c>
    </row>
    <row r="267" spans="1:7" ht="78.75" x14ac:dyDescent="0.2">
      <c r="A267" s="220" t="s">
        <v>591</v>
      </c>
      <c r="B267" s="55" t="s">
        <v>43</v>
      </c>
      <c r="C267" s="55" t="s">
        <v>41</v>
      </c>
      <c r="D267" s="58" t="s">
        <v>419</v>
      </c>
      <c r="E267" s="71"/>
      <c r="F267" s="262">
        <f t="shared" si="14"/>
        <v>2167522</v>
      </c>
      <c r="G267" s="262">
        <f t="shared" si="14"/>
        <v>2167522</v>
      </c>
    </row>
    <row r="268" spans="1:7" ht="36" customHeight="1" x14ac:dyDescent="0.2">
      <c r="A268" s="226" t="s">
        <v>157</v>
      </c>
      <c r="B268" s="273" t="s">
        <v>43</v>
      </c>
      <c r="C268" s="273" t="s">
        <v>41</v>
      </c>
      <c r="D268" s="135" t="s">
        <v>244</v>
      </c>
      <c r="E268" s="71"/>
      <c r="F268" s="262">
        <f>F269+F270</f>
        <v>2167522</v>
      </c>
      <c r="G268" s="262">
        <f>G269+G270</f>
        <v>2167522</v>
      </c>
    </row>
    <row r="269" spans="1:7" ht="63" x14ac:dyDescent="0.2">
      <c r="A269" s="221" t="s">
        <v>47</v>
      </c>
      <c r="B269" s="52" t="s">
        <v>43</v>
      </c>
      <c r="C269" s="52" t="s">
        <v>41</v>
      </c>
      <c r="D269" s="116" t="s">
        <v>244</v>
      </c>
      <c r="E269" s="75">
        <v>100</v>
      </c>
      <c r="F269" s="265">
        <f>'Ведомственная 24-25'!G348</f>
        <v>2132968</v>
      </c>
      <c r="G269" s="265">
        <f>'Ведомственная 24-25'!H348</f>
        <v>2132968</v>
      </c>
    </row>
    <row r="270" spans="1:7" ht="31.5" x14ac:dyDescent="0.2">
      <c r="A270" s="238" t="s">
        <v>151</v>
      </c>
      <c r="B270" s="97" t="s">
        <v>43</v>
      </c>
      <c r="C270" s="97" t="s">
        <v>41</v>
      </c>
      <c r="D270" s="126" t="s">
        <v>244</v>
      </c>
      <c r="E270" s="136">
        <v>200</v>
      </c>
      <c r="F270" s="269">
        <f>'Ведомственная 24-25'!G349</f>
        <v>34554</v>
      </c>
      <c r="G270" s="269">
        <f>'Ведомственная 24-25'!H349</f>
        <v>34554</v>
      </c>
    </row>
    <row r="271" spans="1:7" ht="31.5" x14ac:dyDescent="0.2">
      <c r="A271" s="277" t="s">
        <v>717</v>
      </c>
      <c r="B271" s="287" t="s">
        <v>43</v>
      </c>
      <c r="C271" s="287" t="s">
        <v>41</v>
      </c>
      <c r="D271" s="357" t="s">
        <v>718</v>
      </c>
      <c r="E271" s="354"/>
      <c r="F271" s="262">
        <f>F272</f>
        <v>34653</v>
      </c>
      <c r="G271" s="262">
        <f>G272</f>
        <v>34653</v>
      </c>
    </row>
    <row r="272" spans="1:7" ht="47.25" x14ac:dyDescent="0.2">
      <c r="A272" s="358" t="s">
        <v>212</v>
      </c>
      <c r="B272" s="293" t="s">
        <v>43</v>
      </c>
      <c r="C272" s="293" t="s">
        <v>41</v>
      </c>
      <c r="D272" s="358" t="s">
        <v>719</v>
      </c>
      <c r="E272" s="295"/>
      <c r="F272" s="265">
        <f>F273</f>
        <v>34653</v>
      </c>
      <c r="G272" s="265">
        <f>G273</f>
        <v>34653</v>
      </c>
    </row>
    <row r="273" spans="1:7" ht="63" x14ac:dyDescent="0.2">
      <c r="A273" s="291" t="s">
        <v>47</v>
      </c>
      <c r="B273" s="293" t="s">
        <v>43</v>
      </c>
      <c r="C273" s="293" t="s">
        <v>41</v>
      </c>
      <c r="D273" s="358" t="s">
        <v>719</v>
      </c>
      <c r="E273" s="356">
        <v>100</v>
      </c>
      <c r="F273" s="265">
        <f>'Ведомственная 24-25'!G352</f>
        <v>34653</v>
      </c>
      <c r="G273" s="265">
        <f>'Ведомственная 24-25'!H352</f>
        <v>34653</v>
      </c>
    </row>
    <row r="274" spans="1:7" ht="94.5" x14ac:dyDescent="0.2">
      <c r="A274" s="121" t="s">
        <v>589</v>
      </c>
      <c r="B274" s="119" t="s">
        <v>43</v>
      </c>
      <c r="C274" s="388" t="s">
        <v>41</v>
      </c>
      <c r="D274" s="300" t="s">
        <v>381</v>
      </c>
      <c r="E274" s="122"/>
      <c r="F274" s="268">
        <f t="shared" ref="F274:G276" si="15">F275</f>
        <v>1122201</v>
      </c>
      <c r="G274" s="268">
        <f t="shared" si="15"/>
        <v>1122201</v>
      </c>
    </row>
    <row r="275" spans="1:7" ht="31.5" x14ac:dyDescent="0.2">
      <c r="A275" s="217" t="s">
        <v>310</v>
      </c>
      <c r="B275" s="385" t="s">
        <v>43</v>
      </c>
      <c r="C275" s="367" t="s">
        <v>41</v>
      </c>
      <c r="D275" s="58" t="s">
        <v>418</v>
      </c>
      <c r="E275" s="110"/>
      <c r="F275" s="262">
        <f t="shared" si="15"/>
        <v>1122201</v>
      </c>
      <c r="G275" s="262">
        <f t="shared" si="15"/>
        <v>1122201</v>
      </c>
    </row>
    <row r="276" spans="1:7" ht="31.5" x14ac:dyDescent="0.2">
      <c r="A276" s="226" t="s">
        <v>157</v>
      </c>
      <c r="B276" s="385" t="s">
        <v>43</v>
      </c>
      <c r="C276" s="367" t="s">
        <v>41</v>
      </c>
      <c r="D276" s="58" t="s">
        <v>210</v>
      </c>
      <c r="E276" s="65"/>
      <c r="F276" s="262">
        <f t="shared" si="15"/>
        <v>1122201</v>
      </c>
      <c r="G276" s="262">
        <f t="shared" si="15"/>
        <v>1122201</v>
      </c>
    </row>
    <row r="277" spans="1:7" ht="31.5" x14ac:dyDescent="0.2">
      <c r="A277" s="221" t="s">
        <v>48</v>
      </c>
      <c r="B277" s="52" t="s">
        <v>43</v>
      </c>
      <c r="C277" s="97" t="s">
        <v>41</v>
      </c>
      <c r="D277" s="60" t="s">
        <v>210</v>
      </c>
      <c r="E277" s="62">
        <v>600</v>
      </c>
      <c r="F277" s="265">
        <f>'Ведомственная 24-25'!G357</f>
        <v>1122201</v>
      </c>
      <c r="G277" s="265">
        <f>'Ведомственная 24-25'!H357</f>
        <v>1122201</v>
      </c>
    </row>
    <row r="278" spans="1:7" ht="15.75" x14ac:dyDescent="0.2">
      <c r="A278" s="226" t="s">
        <v>277</v>
      </c>
      <c r="B278" s="55" t="s">
        <v>44</v>
      </c>
      <c r="C278" s="52"/>
      <c r="D278" s="110" t="s">
        <v>307</v>
      </c>
      <c r="E278" s="110"/>
      <c r="F278" s="262">
        <f>F279</f>
        <v>37565855</v>
      </c>
      <c r="G278" s="262">
        <f>G279</f>
        <v>37565855</v>
      </c>
    </row>
    <row r="279" spans="1:7" ht="15.75" x14ac:dyDescent="0.2">
      <c r="A279" s="226" t="s">
        <v>15</v>
      </c>
      <c r="B279" s="55" t="s">
        <v>44</v>
      </c>
      <c r="C279" s="94" t="s">
        <v>36</v>
      </c>
      <c r="D279" s="110" t="s">
        <v>307</v>
      </c>
      <c r="E279" s="110"/>
      <c r="F279" s="262">
        <f>F280</f>
        <v>37565855</v>
      </c>
      <c r="G279" s="262">
        <f>G280</f>
        <v>37565855</v>
      </c>
    </row>
    <row r="280" spans="1:7" ht="31.5" x14ac:dyDescent="0.2">
      <c r="A280" s="248" t="s">
        <v>592</v>
      </c>
      <c r="B280" s="55" t="s">
        <v>44</v>
      </c>
      <c r="C280" s="94" t="s">
        <v>36</v>
      </c>
      <c r="D280" s="86" t="s">
        <v>370</v>
      </c>
      <c r="E280" s="114"/>
      <c r="F280" s="262">
        <f>F281+F285+F291</f>
        <v>37565855</v>
      </c>
      <c r="G280" s="262">
        <f>G281+G285+G291</f>
        <v>37565855</v>
      </c>
    </row>
    <row r="281" spans="1:7" ht="47.25" x14ac:dyDescent="0.2">
      <c r="A281" s="72" t="s">
        <v>593</v>
      </c>
      <c r="B281" s="55" t="s">
        <v>44</v>
      </c>
      <c r="C281" s="94" t="s">
        <v>36</v>
      </c>
      <c r="D281" s="58" t="s">
        <v>379</v>
      </c>
      <c r="E281" s="114"/>
      <c r="F281" s="262">
        <f t="shared" ref="F281:G283" si="16">F282</f>
        <v>16601575</v>
      </c>
      <c r="G281" s="262">
        <f t="shared" si="16"/>
        <v>16601575</v>
      </c>
    </row>
    <row r="282" spans="1:7" ht="78.75" x14ac:dyDescent="0.2">
      <c r="A282" s="72" t="s">
        <v>246</v>
      </c>
      <c r="B282" s="55" t="s">
        <v>44</v>
      </c>
      <c r="C282" s="94" t="s">
        <v>36</v>
      </c>
      <c r="D282" s="58" t="s">
        <v>420</v>
      </c>
      <c r="E282" s="114"/>
      <c r="F282" s="262">
        <f t="shared" si="16"/>
        <v>16601575</v>
      </c>
      <c r="G282" s="262">
        <f t="shared" si="16"/>
        <v>16601575</v>
      </c>
    </row>
    <row r="283" spans="1:7" ht="31.5" x14ac:dyDescent="0.2">
      <c r="A283" s="221" t="s">
        <v>157</v>
      </c>
      <c r="B283" s="52" t="s">
        <v>44</v>
      </c>
      <c r="C283" s="93" t="s">
        <v>36</v>
      </c>
      <c r="D283" s="60" t="s">
        <v>247</v>
      </c>
      <c r="E283" s="114"/>
      <c r="F283" s="265">
        <f t="shared" si="16"/>
        <v>16601575</v>
      </c>
      <c r="G283" s="265">
        <f t="shared" si="16"/>
        <v>16601575</v>
      </c>
    </row>
    <row r="284" spans="1:7" ht="31.5" x14ac:dyDescent="0.2">
      <c r="A284" s="221" t="s">
        <v>48</v>
      </c>
      <c r="B284" s="52" t="s">
        <v>44</v>
      </c>
      <c r="C284" s="93" t="s">
        <v>36</v>
      </c>
      <c r="D284" s="60" t="s">
        <v>247</v>
      </c>
      <c r="E284" s="93" t="s">
        <v>312</v>
      </c>
      <c r="F284" s="265">
        <f>'Ведомственная 24-25'!G372</f>
        <v>16601575</v>
      </c>
      <c r="G284" s="265">
        <f>'Ведомственная 24-25'!H372</f>
        <v>16601575</v>
      </c>
    </row>
    <row r="285" spans="1:7" ht="47.25" x14ac:dyDescent="0.2">
      <c r="A285" s="72" t="s">
        <v>594</v>
      </c>
      <c r="B285" s="55" t="s">
        <v>44</v>
      </c>
      <c r="C285" s="94" t="s">
        <v>36</v>
      </c>
      <c r="D285" s="86" t="s">
        <v>378</v>
      </c>
      <c r="E285" s="110"/>
      <c r="F285" s="262">
        <f>F286</f>
        <v>18717513</v>
      </c>
      <c r="G285" s="262">
        <f>G286</f>
        <v>18717513</v>
      </c>
    </row>
    <row r="286" spans="1:7" ht="15.75" x14ac:dyDescent="0.2">
      <c r="A286" s="220" t="s">
        <v>248</v>
      </c>
      <c r="B286" s="55" t="s">
        <v>44</v>
      </c>
      <c r="C286" s="94" t="s">
        <v>36</v>
      </c>
      <c r="D286" s="58" t="s">
        <v>421</v>
      </c>
      <c r="E286" s="110"/>
      <c r="F286" s="262">
        <f>F287</f>
        <v>18717513</v>
      </c>
      <c r="G286" s="262">
        <f>G287</f>
        <v>18717513</v>
      </c>
    </row>
    <row r="287" spans="1:7" ht="31.5" x14ac:dyDescent="0.2">
      <c r="A287" s="221" t="s">
        <v>157</v>
      </c>
      <c r="B287" s="52" t="s">
        <v>44</v>
      </c>
      <c r="C287" s="93" t="s">
        <v>36</v>
      </c>
      <c r="D287" s="60" t="s">
        <v>249</v>
      </c>
      <c r="E287" s="114"/>
      <c r="F287" s="265">
        <f>F288+F289+F290</f>
        <v>18717513</v>
      </c>
      <c r="G287" s="265">
        <f>G288+G289+G290</f>
        <v>18717513</v>
      </c>
    </row>
    <row r="288" spans="1:7" ht="63" x14ac:dyDescent="0.2">
      <c r="A288" s="221" t="s">
        <v>47</v>
      </c>
      <c r="B288" s="52" t="s">
        <v>44</v>
      </c>
      <c r="C288" s="93" t="s">
        <v>36</v>
      </c>
      <c r="D288" s="60" t="s">
        <v>249</v>
      </c>
      <c r="E288" s="93">
        <v>100</v>
      </c>
      <c r="F288" s="265">
        <f>'Ведомственная 24-25'!G376</f>
        <v>17403962</v>
      </c>
      <c r="G288" s="265">
        <f>'Ведомственная 24-25'!H376</f>
        <v>17403962</v>
      </c>
    </row>
    <row r="289" spans="1:7" ht="31.5" x14ac:dyDescent="0.2">
      <c r="A289" s="221" t="s">
        <v>151</v>
      </c>
      <c r="B289" s="52" t="s">
        <v>44</v>
      </c>
      <c r="C289" s="93" t="s">
        <v>36</v>
      </c>
      <c r="D289" s="60" t="s">
        <v>249</v>
      </c>
      <c r="E289" s="93">
        <v>200</v>
      </c>
      <c r="F289" s="265">
        <f>'Ведомственная 24-25'!G377</f>
        <v>1234934</v>
      </c>
      <c r="G289" s="265">
        <f>'Ведомственная 24-25'!H377</f>
        <v>1234934</v>
      </c>
    </row>
    <row r="290" spans="1:7" ht="15.75" x14ac:dyDescent="0.2">
      <c r="A290" s="218" t="s">
        <v>255</v>
      </c>
      <c r="B290" s="52" t="s">
        <v>44</v>
      </c>
      <c r="C290" s="93" t="s">
        <v>36</v>
      </c>
      <c r="D290" s="60" t="s">
        <v>249</v>
      </c>
      <c r="E290" s="93">
        <v>800</v>
      </c>
      <c r="F290" s="265">
        <f>'Ведомственная 24-25'!G378</f>
        <v>78617</v>
      </c>
      <c r="G290" s="265">
        <f>'Ведомственная 24-25'!H378</f>
        <v>78617</v>
      </c>
    </row>
    <row r="291" spans="1:7" ht="63" x14ac:dyDescent="0.2">
      <c r="A291" s="298" t="s">
        <v>610</v>
      </c>
      <c r="B291" s="287" t="s">
        <v>44</v>
      </c>
      <c r="C291" s="287" t="s">
        <v>36</v>
      </c>
      <c r="D291" s="298" t="s">
        <v>377</v>
      </c>
      <c r="E291" s="295"/>
      <c r="F291" s="262">
        <f>F292</f>
        <v>2246767</v>
      </c>
      <c r="G291" s="262">
        <f>G292</f>
        <v>2246767</v>
      </c>
    </row>
    <row r="292" spans="1:7" ht="31.5" x14ac:dyDescent="0.2">
      <c r="A292" s="277" t="s">
        <v>250</v>
      </c>
      <c r="B292" s="287" t="s">
        <v>44</v>
      </c>
      <c r="C292" s="287" t="s">
        <v>36</v>
      </c>
      <c r="D292" s="298" t="s">
        <v>422</v>
      </c>
      <c r="E292" s="295"/>
      <c r="F292" s="262">
        <f>F293</f>
        <v>2246767</v>
      </c>
      <c r="G292" s="262">
        <f>G293</f>
        <v>2246767</v>
      </c>
    </row>
    <row r="293" spans="1:7" ht="63" x14ac:dyDescent="0.2">
      <c r="A293" s="291" t="s">
        <v>648</v>
      </c>
      <c r="B293" s="293" t="s">
        <v>44</v>
      </c>
      <c r="C293" s="293" t="s">
        <v>36</v>
      </c>
      <c r="D293" s="294" t="s">
        <v>649</v>
      </c>
      <c r="E293" s="295"/>
      <c r="F293" s="265">
        <f>F294+F295+F296</f>
        <v>2246767</v>
      </c>
      <c r="G293" s="265">
        <f>G294+G295+G296</f>
        <v>2246767</v>
      </c>
    </row>
    <row r="294" spans="1:7" ht="63" x14ac:dyDescent="0.2">
      <c r="A294" s="291" t="s">
        <v>47</v>
      </c>
      <c r="B294" s="293" t="s">
        <v>44</v>
      </c>
      <c r="C294" s="293" t="s">
        <v>36</v>
      </c>
      <c r="D294" s="294" t="s">
        <v>649</v>
      </c>
      <c r="E294" s="295">
        <v>100</v>
      </c>
      <c r="F294" s="265">
        <f>'Ведомственная 24-25'!G382</f>
        <v>396000</v>
      </c>
      <c r="G294" s="265">
        <f>'Ведомственная 24-25'!H382</f>
        <v>396000</v>
      </c>
    </row>
    <row r="295" spans="1:7" ht="15.75" x14ac:dyDescent="0.2">
      <c r="A295" s="291" t="s">
        <v>275</v>
      </c>
      <c r="B295" s="293" t="s">
        <v>44</v>
      </c>
      <c r="C295" s="293" t="s">
        <v>36</v>
      </c>
      <c r="D295" s="294" t="s">
        <v>649</v>
      </c>
      <c r="E295" s="295">
        <v>300</v>
      </c>
      <c r="F295" s="265">
        <f>'Ведомственная 24-25'!G383</f>
        <v>475200</v>
      </c>
      <c r="G295" s="265">
        <f>'Ведомственная 24-25'!H383</f>
        <v>475200</v>
      </c>
    </row>
    <row r="296" spans="1:7" ht="31.5" x14ac:dyDescent="0.2">
      <c r="A296" s="291" t="s">
        <v>48</v>
      </c>
      <c r="B296" s="293" t="s">
        <v>44</v>
      </c>
      <c r="C296" s="293" t="s">
        <v>36</v>
      </c>
      <c r="D296" s="294" t="s">
        <v>649</v>
      </c>
      <c r="E296" s="295">
        <v>600</v>
      </c>
      <c r="F296" s="265">
        <f>'Ведомственная 24-25'!G384</f>
        <v>1375567</v>
      </c>
      <c r="G296" s="265">
        <f>'Ведомственная 24-25'!H384</f>
        <v>1375567</v>
      </c>
    </row>
    <row r="297" spans="1:7" ht="15.75" x14ac:dyDescent="0.2">
      <c r="A297" s="226" t="s">
        <v>121</v>
      </c>
      <c r="B297" s="82" t="s">
        <v>41</v>
      </c>
      <c r="C297" s="83"/>
      <c r="D297" s="60"/>
      <c r="E297" s="62"/>
      <c r="F297" s="262">
        <f t="shared" ref="F297:G302" si="17">F298</f>
        <v>764915</v>
      </c>
      <c r="G297" s="262">
        <f t="shared" si="17"/>
        <v>764915</v>
      </c>
    </row>
    <row r="298" spans="1:7" ht="15.75" x14ac:dyDescent="0.2">
      <c r="A298" s="226" t="s">
        <v>103</v>
      </c>
      <c r="B298" s="82" t="s">
        <v>41</v>
      </c>
      <c r="C298" s="55" t="s">
        <v>43</v>
      </c>
      <c r="D298" s="60"/>
      <c r="E298" s="62"/>
      <c r="F298" s="262">
        <f t="shared" si="17"/>
        <v>764915</v>
      </c>
      <c r="G298" s="262">
        <f t="shared" si="17"/>
        <v>764915</v>
      </c>
    </row>
    <row r="299" spans="1:7" ht="63" x14ac:dyDescent="0.2">
      <c r="A299" s="226" t="s">
        <v>595</v>
      </c>
      <c r="B299" s="82" t="s">
        <v>41</v>
      </c>
      <c r="C299" s="55" t="s">
        <v>43</v>
      </c>
      <c r="D299" s="143" t="s">
        <v>349</v>
      </c>
      <c r="E299" s="65"/>
      <c r="F299" s="262">
        <f t="shared" si="17"/>
        <v>764915</v>
      </c>
      <c r="G299" s="262">
        <f t="shared" si="17"/>
        <v>764915</v>
      </c>
    </row>
    <row r="300" spans="1:7" ht="110.25" x14ac:dyDescent="0.2">
      <c r="A300" s="217" t="s">
        <v>596</v>
      </c>
      <c r="B300" s="82" t="s">
        <v>41</v>
      </c>
      <c r="C300" s="55" t="s">
        <v>43</v>
      </c>
      <c r="D300" s="143" t="s">
        <v>350</v>
      </c>
      <c r="E300" s="55"/>
      <c r="F300" s="262">
        <f t="shared" si="17"/>
        <v>764915</v>
      </c>
      <c r="G300" s="262">
        <f t="shared" si="17"/>
        <v>764915</v>
      </c>
    </row>
    <row r="301" spans="1:7" ht="63" x14ac:dyDescent="0.2">
      <c r="A301" s="217" t="s">
        <v>122</v>
      </c>
      <c r="B301" s="82" t="s">
        <v>41</v>
      </c>
      <c r="C301" s="55" t="s">
        <v>43</v>
      </c>
      <c r="D301" s="143" t="s">
        <v>423</v>
      </c>
      <c r="E301" s="55"/>
      <c r="F301" s="262">
        <f t="shared" si="17"/>
        <v>764915</v>
      </c>
      <c r="G301" s="262">
        <f t="shared" si="17"/>
        <v>764915</v>
      </c>
    </row>
    <row r="302" spans="1:7" ht="31.5" x14ac:dyDescent="0.2">
      <c r="A302" s="226" t="s">
        <v>435</v>
      </c>
      <c r="B302" s="82" t="s">
        <v>41</v>
      </c>
      <c r="C302" s="55" t="s">
        <v>43</v>
      </c>
      <c r="D302" s="143" t="s">
        <v>123</v>
      </c>
      <c r="E302" s="55"/>
      <c r="F302" s="262">
        <f t="shared" si="17"/>
        <v>764915</v>
      </c>
      <c r="G302" s="262">
        <f t="shared" si="17"/>
        <v>764915</v>
      </c>
    </row>
    <row r="303" spans="1:7" ht="31.5" x14ac:dyDescent="0.2">
      <c r="A303" s="221" t="s">
        <v>151</v>
      </c>
      <c r="B303" s="83" t="s">
        <v>41</v>
      </c>
      <c r="C303" s="52" t="s">
        <v>43</v>
      </c>
      <c r="D303" s="156" t="s">
        <v>123</v>
      </c>
      <c r="E303" s="62">
        <v>200</v>
      </c>
      <c r="F303" s="265">
        <f>'Ведомственная 24-25'!G189</f>
        <v>764915</v>
      </c>
      <c r="G303" s="265">
        <f>'Ведомственная 24-25'!H189</f>
        <v>764915</v>
      </c>
    </row>
    <row r="304" spans="1:7" ht="15.75" x14ac:dyDescent="0.2">
      <c r="A304" s="226" t="s">
        <v>163</v>
      </c>
      <c r="B304" s="55" t="s">
        <v>45</v>
      </c>
      <c r="C304" s="52"/>
      <c r="D304" s="110"/>
      <c r="E304" s="110"/>
      <c r="F304" s="262">
        <f>F305+F311+F328+F347</f>
        <v>30190736</v>
      </c>
      <c r="G304" s="262">
        <f>G305+G311+G328+G347</f>
        <v>21741043</v>
      </c>
    </row>
    <row r="305" spans="1:7" ht="15.75" x14ac:dyDescent="0.2">
      <c r="A305" s="226" t="s">
        <v>153</v>
      </c>
      <c r="B305" s="55" t="s">
        <v>45</v>
      </c>
      <c r="C305" s="94" t="s">
        <v>36</v>
      </c>
      <c r="D305" s="110"/>
      <c r="E305" s="110"/>
      <c r="F305" s="262">
        <f>F307</f>
        <v>607988</v>
      </c>
      <c r="G305" s="262">
        <f>G307</f>
        <v>607988</v>
      </c>
    </row>
    <row r="306" spans="1:7" ht="38.450000000000003" customHeight="1" x14ac:dyDescent="0.2">
      <c r="A306" s="135" t="s">
        <v>562</v>
      </c>
      <c r="B306" s="55" t="s">
        <v>45</v>
      </c>
      <c r="C306" s="94" t="s">
        <v>36</v>
      </c>
      <c r="D306" s="86" t="s">
        <v>358</v>
      </c>
      <c r="E306" s="94"/>
      <c r="F306" s="262">
        <f t="shared" ref="F306:G309" si="18">F307</f>
        <v>607988</v>
      </c>
      <c r="G306" s="262">
        <f t="shared" si="18"/>
        <v>607988</v>
      </c>
    </row>
    <row r="307" spans="1:7" ht="63" x14ac:dyDescent="0.2">
      <c r="A307" s="72" t="s">
        <v>597</v>
      </c>
      <c r="B307" s="55" t="s">
        <v>45</v>
      </c>
      <c r="C307" s="94" t="s">
        <v>36</v>
      </c>
      <c r="D307" s="86" t="s">
        <v>375</v>
      </c>
      <c r="E307" s="110"/>
      <c r="F307" s="262">
        <f t="shared" si="18"/>
        <v>607988</v>
      </c>
      <c r="G307" s="262">
        <f t="shared" si="18"/>
        <v>607988</v>
      </c>
    </row>
    <row r="308" spans="1:7" ht="31.5" x14ac:dyDescent="0.2">
      <c r="A308" s="220" t="s">
        <v>202</v>
      </c>
      <c r="B308" s="55" t="s">
        <v>45</v>
      </c>
      <c r="C308" s="94" t="s">
        <v>36</v>
      </c>
      <c r="D308" s="86" t="s">
        <v>424</v>
      </c>
      <c r="E308" s="110"/>
      <c r="F308" s="262">
        <f t="shared" si="18"/>
        <v>607988</v>
      </c>
      <c r="G308" s="262">
        <f t="shared" si="18"/>
        <v>607988</v>
      </c>
    </row>
    <row r="309" spans="1:7" ht="31.5" x14ac:dyDescent="0.2">
      <c r="A309" s="219" t="s">
        <v>265</v>
      </c>
      <c r="B309" s="52" t="s">
        <v>45</v>
      </c>
      <c r="C309" s="93" t="s">
        <v>36</v>
      </c>
      <c r="D309" s="113" t="s">
        <v>203</v>
      </c>
      <c r="E309" s="114"/>
      <c r="F309" s="265">
        <f t="shared" si="18"/>
        <v>607988</v>
      </c>
      <c r="G309" s="265">
        <f t="shared" si="18"/>
        <v>607988</v>
      </c>
    </row>
    <row r="310" spans="1:7" ht="15.75" x14ac:dyDescent="0.2">
      <c r="A310" s="221" t="s">
        <v>275</v>
      </c>
      <c r="B310" s="52" t="s">
        <v>45</v>
      </c>
      <c r="C310" s="93" t="s">
        <v>36</v>
      </c>
      <c r="D310" s="113" t="s">
        <v>203</v>
      </c>
      <c r="E310" s="93">
        <v>300</v>
      </c>
      <c r="F310" s="265">
        <f>'Ведомственная 24-25'!G196</f>
        <v>607988</v>
      </c>
      <c r="G310" s="265">
        <f>'Ведомственная 24-25'!H196</f>
        <v>607988</v>
      </c>
    </row>
    <row r="311" spans="1:7" ht="15.75" x14ac:dyDescent="0.2">
      <c r="A311" s="226" t="s">
        <v>276</v>
      </c>
      <c r="B311" s="55" t="s">
        <v>45</v>
      </c>
      <c r="C311" s="94" t="s">
        <v>38</v>
      </c>
      <c r="D311" s="110"/>
      <c r="E311" s="110"/>
      <c r="F311" s="262">
        <f t="shared" ref="F311:G313" si="19">F312</f>
        <v>5492783</v>
      </c>
      <c r="G311" s="262">
        <f t="shared" si="19"/>
        <v>5492783</v>
      </c>
    </row>
    <row r="312" spans="1:7" ht="40.15" customHeight="1" x14ac:dyDescent="0.2">
      <c r="A312" s="135" t="s">
        <v>562</v>
      </c>
      <c r="B312" s="55" t="s">
        <v>45</v>
      </c>
      <c r="C312" s="94" t="s">
        <v>38</v>
      </c>
      <c r="D312" s="86" t="s">
        <v>358</v>
      </c>
      <c r="E312" s="73"/>
      <c r="F312" s="262">
        <f t="shared" si="19"/>
        <v>5492783</v>
      </c>
      <c r="G312" s="262">
        <f t="shared" si="19"/>
        <v>5492783</v>
      </c>
    </row>
    <row r="313" spans="1:7" ht="63" x14ac:dyDescent="0.2">
      <c r="A313" s="72" t="s">
        <v>597</v>
      </c>
      <c r="B313" s="55" t="s">
        <v>45</v>
      </c>
      <c r="C313" s="94" t="s">
        <v>38</v>
      </c>
      <c r="D313" s="86" t="s">
        <v>375</v>
      </c>
      <c r="E313" s="73"/>
      <c r="F313" s="262">
        <f t="shared" si="19"/>
        <v>5492783</v>
      </c>
      <c r="G313" s="262">
        <f t="shared" si="19"/>
        <v>5492783</v>
      </c>
    </row>
    <row r="314" spans="1:7" ht="31.5" x14ac:dyDescent="0.2">
      <c r="A314" s="220" t="s">
        <v>202</v>
      </c>
      <c r="B314" s="55" t="s">
        <v>45</v>
      </c>
      <c r="C314" s="94" t="s">
        <v>38</v>
      </c>
      <c r="D314" s="58" t="s">
        <v>424</v>
      </c>
      <c r="E314" s="71"/>
      <c r="F314" s="262">
        <f>F315+F318+F321</f>
        <v>5492783</v>
      </c>
      <c r="G314" s="262">
        <f>G315+G318+G321</f>
        <v>5492783</v>
      </c>
    </row>
    <row r="315" spans="1:7" ht="47.25" x14ac:dyDescent="0.2">
      <c r="A315" s="221" t="s">
        <v>222</v>
      </c>
      <c r="B315" s="52" t="s">
        <v>45</v>
      </c>
      <c r="C315" s="93" t="s">
        <v>38</v>
      </c>
      <c r="D315" s="116" t="s">
        <v>224</v>
      </c>
      <c r="E315" s="70"/>
      <c r="F315" s="265">
        <f>F316+F317</f>
        <v>99124</v>
      </c>
      <c r="G315" s="265">
        <f>G316+G317</f>
        <v>99124</v>
      </c>
    </row>
    <row r="316" spans="1:7" ht="31.5" x14ac:dyDescent="0.2">
      <c r="A316" s="221" t="s">
        <v>151</v>
      </c>
      <c r="B316" s="52" t="s">
        <v>45</v>
      </c>
      <c r="C316" s="93" t="s">
        <v>38</v>
      </c>
      <c r="D316" s="116" t="s">
        <v>224</v>
      </c>
      <c r="E316" s="62">
        <v>200</v>
      </c>
      <c r="F316" s="265">
        <f>'Ведомственная 24-25'!G244</f>
        <v>1350</v>
      </c>
      <c r="G316" s="265">
        <f>'Ведомственная 24-25'!H244</f>
        <v>1350</v>
      </c>
    </row>
    <row r="317" spans="1:7" ht="15.75" x14ac:dyDescent="0.2">
      <c r="A317" s="221" t="s">
        <v>275</v>
      </c>
      <c r="B317" s="52" t="s">
        <v>45</v>
      </c>
      <c r="C317" s="93" t="s">
        <v>38</v>
      </c>
      <c r="D317" s="116" t="s">
        <v>224</v>
      </c>
      <c r="E317" s="62">
        <v>300</v>
      </c>
      <c r="F317" s="265">
        <f>'Ведомственная 24-25'!G245</f>
        <v>97774</v>
      </c>
      <c r="G317" s="265">
        <f>'Ведомственная 24-25'!H245</f>
        <v>97774</v>
      </c>
    </row>
    <row r="318" spans="1:7" ht="34.5" customHeight="1" x14ac:dyDescent="0.2">
      <c r="A318" s="237" t="s">
        <v>253</v>
      </c>
      <c r="B318" s="52" t="s">
        <v>45</v>
      </c>
      <c r="C318" s="93" t="s">
        <v>38</v>
      </c>
      <c r="D318" s="116" t="s">
        <v>225</v>
      </c>
      <c r="E318" s="70"/>
      <c r="F318" s="265">
        <f>F319+F320</f>
        <v>295167</v>
      </c>
      <c r="G318" s="265">
        <f>G319+G320</f>
        <v>295167</v>
      </c>
    </row>
    <row r="319" spans="1:7" ht="31.5" x14ac:dyDescent="0.2">
      <c r="A319" s="221" t="s">
        <v>151</v>
      </c>
      <c r="B319" s="52" t="s">
        <v>45</v>
      </c>
      <c r="C319" s="93" t="s">
        <v>38</v>
      </c>
      <c r="D319" s="116" t="s">
        <v>225</v>
      </c>
      <c r="E319" s="70">
        <v>200</v>
      </c>
      <c r="F319" s="265">
        <f>'Ведомственная 24-25'!G247</f>
        <v>2200</v>
      </c>
      <c r="G319" s="265">
        <f>'Ведомственная 24-25'!H247</f>
        <v>2200</v>
      </c>
    </row>
    <row r="320" spans="1:7" ht="15.75" x14ac:dyDescent="0.2">
      <c r="A320" s="221" t="s">
        <v>275</v>
      </c>
      <c r="B320" s="52" t="s">
        <v>45</v>
      </c>
      <c r="C320" s="93" t="s">
        <v>38</v>
      </c>
      <c r="D320" s="116" t="s">
        <v>225</v>
      </c>
      <c r="E320" s="62">
        <v>300</v>
      </c>
      <c r="F320" s="265">
        <f>'Ведомственная 24-25'!G248</f>
        <v>292967</v>
      </c>
      <c r="G320" s="265">
        <f>'Ведомственная 24-25'!H248</f>
        <v>292967</v>
      </c>
    </row>
    <row r="321" spans="1:7" ht="31.5" x14ac:dyDescent="0.2">
      <c r="A321" s="218" t="s">
        <v>267</v>
      </c>
      <c r="B321" s="52" t="s">
        <v>45</v>
      </c>
      <c r="C321" s="93" t="s">
        <v>38</v>
      </c>
      <c r="D321" s="116" t="s">
        <v>226</v>
      </c>
      <c r="E321" s="70"/>
      <c r="F321" s="265">
        <f>F322+F325</f>
        <v>5098492</v>
      </c>
      <c r="G321" s="265">
        <f>G322+G325</f>
        <v>5098492</v>
      </c>
    </row>
    <row r="322" spans="1:7" ht="15.75" x14ac:dyDescent="0.2">
      <c r="A322" s="249" t="s">
        <v>11</v>
      </c>
      <c r="B322" s="52" t="s">
        <v>45</v>
      </c>
      <c r="C322" s="93" t="s">
        <v>38</v>
      </c>
      <c r="D322" s="116" t="s">
        <v>227</v>
      </c>
      <c r="E322" s="70"/>
      <c r="F322" s="265">
        <f>F323+F324</f>
        <v>4588643</v>
      </c>
      <c r="G322" s="265">
        <f>G323+G324</f>
        <v>4588643</v>
      </c>
    </row>
    <row r="323" spans="1:7" ht="31.5" x14ac:dyDescent="0.2">
      <c r="A323" s="221" t="s">
        <v>151</v>
      </c>
      <c r="B323" s="52" t="s">
        <v>45</v>
      </c>
      <c r="C323" s="93" t="s">
        <v>38</v>
      </c>
      <c r="D323" s="116" t="s">
        <v>227</v>
      </c>
      <c r="E323" s="62">
        <v>200</v>
      </c>
      <c r="F323" s="265">
        <f>'Ведомственная 24-25'!G251</f>
        <v>72500</v>
      </c>
      <c r="G323" s="265">
        <f>'Ведомственная 24-25'!H251</f>
        <v>72500</v>
      </c>
    </row>
    <row r="324" spans="1:7" ht="15.75" x14ac:dyDescent="0.2">
      <c r="A324" s="221" t="s">
        <v>275</v>
      </c>
      <c r="B324" s="52" t="s">
        <v>45</v>
      </c>
      <c r="C324" s="93" t="s">
        <v>38</v>
      </c>
      <c r="D324" s="116" t="s">
        <v>227</v>
      </c>
      <c r="E324" s="62">
        <v>300</v>
      </c>
      <c r="F324" s="265">
        <f>'Ведомственная 24-25'!G252</f>
        <v>4516143</v>
      </c>
      <c r="G324" s="265">
        <f>'Ведомственная 24-25'!H252</f>
        <v>4516143</v>
      </c>
    </row>
    <row r="325" spans="1:7" ht="15.75" x14ac:dyDescent="0.2">
      <c r="A325" s="237" t="s">
        <v>49</v>
      </c>
      <c r="B325" s="52" t="s">
        <v>45</v>
      </c>
      <c r="C325" s="93" t="s">
        <v>38</v>
      </c>
      <c r="D325" s="116" t="s">
        <v>228</v>
      </c>
      <c r="E325" s="70"/>
      <c r="F325" s="265">
        <f>F326+F327</f>
        <v>509849</v>
      </c>
      <c r="G325" s="265">
        <f>G326+G327</f>
        <v>509849</v>
      </c>
    </row>
    <row r="326" spans="1:7" ht="31.5" x14ac:dyDescent="0.2">
      <c r="A326" s="221" t="s">
        <v>151</v>
      </c>
      <c r="B326" s="52" t="s">
        <v>45</v>
      </c>
      <c r="C326" s="93" t="s">
        <v>38</v>
      </c>
      <c r="D326" s="126" t="s">
        <v>228</v>
      </c>
      <c r="E326" s="62">
        <v>200</v>
      </c>
      <c r="F326" s="265">
        <f>'Ведомственная 24-25'!G254</f>
        <v>10350</v>
      </c>
      <c r="G326" s="265">
        <f>'Ведомственная 24-25'!H254</f>
        <v>10350</v>
      </c>
    </row>
    <row r="327" spans="1:7" ht="15.75" x14ac:dyDescent="0.2">
      <c r="A327" s="221" t="s">
        <v>275</v>
      </c>
      <c r="B327" s="52" t="s">
        <v>45</v>
      </c>
      <c r="C327" s="93" t="s">
        <v>38</v>
      </c>
      <c r="D327" s="74" t="s">
        <v>228</v>
      </c>
      <c r="E327" s="62">
        <v>300</v>
      </c>
      <c r="F327" s="265">
        <f>'Ведомственная 24-25'!G255</f>
        <v>499499</v>
      </c>
      <c r="G327" s="265">
        <f>'Ведомственная 24-25'!H255</f>
        <v>499499</v>
      </c>
    </row>
    <row r="328" spans="1:7" ht="15.75" x14ac:dyDescent="0.2">
      <c r="A328" s="217" t="s">
        <v>164</v>
      </c>
      <c r="B328" s="55" t="s">
        <v>45</v>
      </c>
      <c r="C328" s="94" t="s">
        <v>39</v>
      </c>
      <c r="D328" s="110"/>
      <c r="E328" s="110"/>
      <c r="F328" s="262">
        <f>F329+F342</f>
        <v>22081765</v>
      </c>
      <c r="G328" s="262">
        <f>G329+G342</f>
        <v>13632072</v>
      </c>
    </row>
    <row r="329" spans="1:7" ht="39.6" customHeight="1" x14ac:dyDescent="0.2">
      <c r="A329" s="135" t="s">
        <v>562</v>
      </c>
      <c r="B329" s="55" t="s">
        <v>45</v>
      </c>
      <c r="C329" s="94" t="s">
        <v>39</v>
      </c>
      <c r="D329" s="86" t="s">
        <v>358</v>
      </c>
      <c r="E329" s="94"/>
      <c r="F329" s="262">
        <f>F330+F335</f>
        <v>21590988</v>
      </c>
      <c r="G329" s="262">
        <f>G330+G335</f>
        <v>13141295</v>
      </c>
    </row>
    <row r="330" spans="1:7" ht="63" x14ac:dyDescent="0.2">
      <c r="A330" s="72" t="s">
        <v>597</v>
      </c>
      <c r="B330" s="55" t="s">
        <v>45</v>
      </c>
      <c r="C330" s="94" t="s">
        <v>39</v>
      </c>
      <c r="D330" s="86" t="s">
        <v>375</v>
      </c>
      <c r="E330" s="94"/>
      <c r="F330" s="262">
        <f>F331</f>
        <v>2252362</v>
      </c>
      <c r="G330" s="262">
        <f>G331</f>
        <v>2252362</v>
      </c>
    </row>
    <row r="331" spans="1:7" ht="31.5" x14ac:dyDescent="0.2">
      <c r="A331" s="220" t="s">
        <v>202</v>
      </c>
      <c r="B331" s="55" t="s">
        <v>45</v>
      </c>
      <c r="C331" s="94" t="s">
        <v>39</v>
      </c>
      <c r="D331" s="58" t="s">
        <v>424</v>
      </c>
      <c r="E331" s="71"/>
      <c r="F331" s="262">
        <f>F332</f>
        <v>2252362</v>
      </c>
      <c r="G331" s="262">
        <f>G332</f>
        <v>2252362</v>
      </c>
    </row>
    <row r="332" spans="1:7" ht="15.75" x14ac:dyDescent="0.2">
      <c r="A332" s="226" t="s">
        <v>260</v>
      </c>
      <c r="B332" s="55" t="s">
        <v>45</v>
      </c>
      <c r="C332" s="94" t="s">
        <v>39</v>
      </c>
      <c r="D332" s="135" t="s">
        <v>223</v>
      </c>
      <c r="E332" s="73"/>
      <c r="F332" s="262">
        <f>F333+F334</f>
        <v>2252362</v>
      </c>
      <c r="G332" s="262">
        <f>G333+G334</f>
        <v>2252362</v>
      </c>
    </row>
    <row r="333" spans="1:7" ht="31.5" x14ac:dyDescent="0.2">
      <c r="A333" s="221" t="s">
        <v>151</v>
      </c>
      <c r="B333" s="52" t="s">
        <v>45</v>
      </c>
      <c r="C333" s="93" t="s">
        <v>39</v>
      </c>
      <c r="D333" s="116" t="s">
        <v>223</v>
      </c>
      <c r="E333" s="62">
        <v>200</v>
      </c>
      <c r="F333" s="265">
        <f>'Ведомственная 24-25'!G261</f>
        <v>0</v>
      </c>
      <c r="G333" s="265">
        <f>'Ведомственная 24-25'!H261</f>
        <v>0</v>
      </c>
    </row>
    <row r="334" spans="1:7" ht="15.75" x14ac:dyDescent="0.2">
      <c r="A334" s="238" t="s">
        <v>275</v>
      </c>
      <c r="B334" s="97" t="s">
        <v>45</v>
      </c>
      <c r="C334" s="125" t="s">
        <v>39</v>
      </c>
      <c r="D334" s="126" t="s">
        <v>223</v>
      </c>
      <c r="E334" s="304">
        <v>300</v>
      </c>
      <c r="F334" s="269">
        <f>'Ведомственная 24-25'!G262</f>
        <v>2252362</v>
      </c>
      <c r="G334" s="269">
        <f>'Ведомственная 24-25'!H262</f>
        <v>2252362</v>
      </c>
    </row>
    <row r="335" spans="1:7" ht="78.75" x14ac:dyDescent="0.2">
      <c r="A335" s="121" t="s">
        <v>564</v>
      </c>
      <c r="B335" s="119" t="s">
        <v>45</v>
      </c>
      <c r="C335" s="120" t="s">
        <v>39</v>
      </c>
      <c r="D335" s="300" t="s">
        <v>374</v>
      </c>
      <c r="E335" s="122"/>
      <c r="F335" s="268">
        <f>F336+F339</f>
        <v>19338626</v>
      </c>
      <c r="G335" s="268">
        <f>G336+G339</f>
        <v>10888933</v>
      </c>
    </row>
    <row r="336" spans="1:7" ht="63" x14ac:dyDescent="0.2">
      <c r="A336" s="250" t="s">
        <v>204</v>
      </c>
      <c r="B336" s="55" t="s">
        <v>45</v>
      </c>
      <c r="C336" s="94" t="s">
        <v>39</v>
      </c>
      <c r="D336" s="138" t="s">
        <v>425</v>
      </c>
      <c r="E336" s="110"/>
      <c r="F336" s="262">
        <f>F337</f>
        <v>5255804</v>
      </c>
      <c r="G336" s="262">
        <f>G337</f>
        <v>5255804</v>
      </c>
    </row>
    <row r="337" spans="1:7" ht="31.5" x14ac:dyDescent="0.2">
      <c r="A337" s="237" t="s">
        <v>165</v>
      </c>
      <c r="B337" s="52" t="s">
        <v>45</v>
      </c>
      <c r="C337" s="93" t="s">
        <v>39</v>
      </c>
      <c r="D337" s="116" t="s">
        <v>205</v>
      </c>
      <c r="E337" s="114"/>
      <c r="F337" s="265">
        <f>F338</f>
        <v>5255804</v>
      </c>
      <c r="G337" s="265">
        <f>G338</f>
        <v>5255804</v>
      </c>
    </row>
    <row r="338" spans="1:7" ht="15.75" x14ac:dyDescent="0.2">
      <c r="A338" s="221" t="s">
        <v>275</v>
      </c>
      <c r="B338" s="97" t="s">
        <v>45</v>
      </c>
      <c r="C338" s="125" t="s">
        <v>39</v>
      </c>
      <c r="D338" s="126" t="s">
        <v>205</v>
      </c>
      <c r="E338" s="125">
        <v>300</v>
      </c>
      <c r="F338" s="269">
        <f>'Ведомственная 24-25'!G202</f>
        <v>5255804</v>
      </c>
      <c r="G338" s="265">
        <f>'Ведомственная 24-25'!H202</f>
        <v>5255804</v>
      </c>
    </row>
    <row r="339" spans="1:7" ht="47.25" x14ac:dyDescent="0.2">
      <c r="A339" s="296" t="s">
        <v>537</v>
      </c>
      <c r="B339" s="349" t="s">
        <v>45</v>
      </c>
      <c r="C339" s="94" t="s">
        <v>39</v>
      </c>
      <c r="D339" s="298" t="s">
        <v>541</v>
      </c>
      <c r="E339" s="299"/>
      <c r="F339" s="265">
        <f>F340</f>
        <v>14082822</v>
      </c>
      <c r="G339" s="265">
        <f>G340</f>
        <v>5633129</v>
      </c>
    </row>
    <row r="340" spans="1:7" ht="63" x14ac:dyDescent="0.2">
      <c r="A340" s="291" t="s">
        <v>543</v>
      </c>
      <c r="B340" s="52" t="s">
        <v>45</v>
      </c>
      <c r="C340" s="93" t="s">
        <v>39</v>
      </c>
      <c r="D340" s="294" t="s">
        <v>538</v>
      </c>
      <c r="E340" s="295"/>
      <c r="F340" s="265">
        <f>F341</f>
        <v>14082822</v>
      </c>
      <c r="G340" s="265">
        <f>G341</f>
        <v>5633129</v>
      </c>
    </row>
    <row r="341" spans="1:7" ht="31.5" x14ac:dyDescent="0.2">
      <c r="A341" s="341" t="s">
        <v>539</v>
      </c>
      <c r="B341" s="52" t="s">
        <v>45</v>
      </c>
      <c r="C341" s="93" t="s">
        <v>39</v>
      </c>
      <c r="D341" s="294" t="s">
        <v>538</v>
      </c>
      <c r="E341" s="295">
        <v>400</v>
      </c>
      <c r="F341" s="265">
        <f>'Ведомственная 24-25'!G205</f>
        <v>14082822</v>
      </c>
      <c r="G341" s="265">
        <f>'Ведомственная 24-25'!H205</f>
        <v>5633129</v>
      </c>
    </row>
    <row r="342" spans="1:7" ht="31.5" x14ac:dyDescent="0.2">
      <c r="A342" s="121" t="s">
        <v>584</v>
      </c>
      <c r="B342" s="119" t="s">
        <v>45</v>
      </c>
      <c r="C342" s="120" t="s">
        <v>39</v>
      </c>
      <c r="D342" s="300" t="s">
        <v>368</v>
      </c>
      <c r="E342" s="122"/>
      <c r="F342" s="268">
        <f>F343</f>
        <v>490777</v>
      </c>
      <c r="G342" s="268">
        <f>G343</f>
        <v>490777</v>
      </c>
    </row>
    <row r="343" spans="1:7" ht="63" x14ac:dyDescent="0.2">
      <c r="A343" s="251" t="s">
        <v>598</v>
      </c>
      <c r="B343" s="55" t="s">
        <v>45</v>
      </c>
      <c r="C343" s="94" t="s">
        <v>39</v>
      </c>
      <c r="D343" s="86" t="s">
        <v>376</v>
      </c>
      <c r="E343" s="110"/>
      <c r="F343" s="262">
        <f t="shared" ref="F343:G345" si="20">F344</f>
        <v>490777</v>
      </c>
      <c r="G343" s="262">
        <f t="shared" si="20"/>
        <v>490777</v>
      </c>
    </row>
    <row r="344" spans="1:7" ht="31.5" x14ac:dyDescent="0.2">
      <c r="A344" s="220" t="s">
        <v>232</v>
      </c>
      <c r="B344" s="55" t="s">
        <v>45</v>
      </c>
      <c r="C344" s="94" t="s">
        <v>39</v>
      </c>
      <c r="D344" s="58" t="s">
        <v>411</v>
      </c>
      <c r="E344" s="110"/>
      <c r="F344" s="262">
        <f t="shared" si="20"/>
        <v>490777</v>
      </c>
      <c r="G344" s="262">
        <f t="shared" si="20"/>
        <v>490777</v>
      </c>
    </row>
    <row r="345" spans="1:7" ht="15.75" x14ac:dyDescent="0.2">
      <c r="A345" s="221" t="s">
        <v>33</v>
      </c>
      <c r="B345" s="52" t="s">
        <v>45</v>
      </c>
      <c r="C345" s="93" t="s">
        <v>39</v>
      </c>
      <c r="D345" s="74" t="s">
        <v>245</v>
      </c>
      <c r="E345" s="114"/>
      <c r="F345" s="265">
        <f t="shared" si="20"/>
        <v>490777</v>
      </c>
      <c r="G345" s="265">
        <f t="shared" si="20"/>
        <v>490777</v>
      </c>
    </row>
    <row r="346" spans="1:7" ht="15.75" x14ac:dyDescent="0.2">
      <c r="A346" s="221" t="s">
        <v>275</v>
      </c>
      <c r="B346" s="52" t="s">
        <v>45</v>
      </c>
      <c r="C346" s="93" t="s">
        <v>39</v>
      </c>
      <c r="D346" s="74" t="s">
        <v>245</v>
      </c>
      <c r="E346" s="93" t="s">
        <v>311</v>
      </c>
      <c r="F346" s="265">
        <f>'Ведомственная 24-25'!G364</f>
        <v>490777</v>
      </c>
      <c r="G346" s="265">
        <f>'Ведомственная 24-25'!H364</f>
        <v>490777</v>
      </c>
    </row>
    <row r="347" spans="1:7" ht="15.75" x14ac:dyDescent="0.2">
      <c r="A347" s="217" t="s">
        <v>50</v>
      </c>
      <c r="B347" s="55" t="s">
        <v>45</v>
      </c>
      <c r="C347" s="94" t="s">
        <v>42</v>
      </c>
      <c r="D347" s="110"/>
      <c r="E347" s="110"/>
      <c r="F347" s="262">
        <f>F348+F354</f>
        <v>2008200</v>
      </c>
      <c r="G347" s="262">
        <f>G348+G354</f>
        <v>2008200</v>
      </c>
    </row>
    <row r="348" spans="1:7" ht="47.25" x14ac:dyDescent="0.2">
      <c r="A348" s="135" t="s">
        <v>562</v>
      </c>
      <c r="B348" s="55" t="s">
        <v>45</v>
      </c>
      <c r="C348" s="94" t="s">
        <v>42</v>
      </c>
      <c r="D348" s="86" t="s">
        <v>358</v>
      </c>
      <c r="E348" s="94"/>
      <c r="F348" s="262">
        <f t="shared" ref="F348:G350" si="21">F349</f>
        <v>1673500</v>
      </c>
      <c r="G348" s="262">
        <f t="shared" si="21"/>
        <v>1673500</v>
      </c>
    </row>
    <row r="349" spans="1:7" ht="78.75" x14ac:dyDescent="0.2">
      <c r="A349" s="135" t="s">
        <v>599</v>
      </c>
      <c r="B349" s="55" t="s">
        <v>45</v>
      </c>
      <c r="C349" s="94" t="s">
        <v>42</v>
      </c>
      <c r="D349" s="86" t="s">
        <v>373</v>
      </c>
      <c r="E349" s="110"/>
      <c r="F349" s="262">
        <f t="shared" si="21"/>
        <v>1673500</v>
      </c>
      <c r="G349" s="262">
        <f t="shared" si="21"/>
        <v>1673500</v>
      </c>
    </row>
    <row r="350" spans="1:7" ht="47.25" x14ac:dyDescent="0.2">
      <c r="A350" s="220" t="s">
        <v>206</v>
      </c>
      <c r="B350" s="55" t="s">
        <v>45</v>
      </c>
      <c r="C350" s="94" t="s">
        <v>42</v>
      </c>
      <c r="D350" s="58" t="s">
        <v>426</v>
      </c>
      <c r="E350" s="110"/>
      <c r="F350" s="262">
        <f t="shared" si="21"/>
        <v>1673500</v>
      </c>
      <c r="G350" s="262">
        <f t="shared" si="21"/>
        <v>1673500</v>
      </c>
    </row>
    <row r="351" spans="1:7" ht="47.25" x14ac:dyDescent="0.2">
      <c r="A351" s="237" t="s">
        <v>18</v>
      </c>
      <c r="B351" s="52" t="s">
        <v>45</v>
      </c>
      <c r="C351" s="93" t="s">
        <v>42</v>
      </c>
      <c r="D351" s="60" t="s">
        <v>207</v>
      </c>
      <c r="E351" s="114"/>
      <c r="F351" s="265">
        <f>F352+F353</f>
        <v>1673500</v>
      </c>
      <c r="G351" s="265">
        <f>G352+G353</f>
        <v>1673500</v>
      </c>
    </row>
    <row r="352" spans="1:7" ht="63" x14ac:dyDescent="0.2">
      <c r="A352" s="221" t="s">
        <v>47</v>
      </c>
      <c r="B352" s="52" t="s">
        <v>45</v>
      </c>
      <c r="C352" s="93" t="s">
        <v>42</v>
      </c>
      <c r="D352" s="60" t="s">
        <v>207</v>
      </c>
      <c r="E352" s="93">
        <v>100</v>
      </c>
      <c r="F352" s="265">
        <f>'Ведомственная 24-25'!G211</f>
        <v>1640500</v>
      </c>
      <c r="G352" s="265">
        <f>'Ведомственная 24-25'!H211</f>
        <v>1640500</v>
      </c>
    </row>
    <row r="353" spans="1:7" ht="31.5" x14ac:dyDescent="0.2">
      <c r="A353" s="221" t="s">
        <v>151</v>
      </c>
      <c r="B353" s="52" t="s">
        <v>45</v>
      </c>
      <c r="C353" s="93" t="s">
        <v>42</v>
      </c>
      <c r="D353" s="60" t="s">
        <v>207</v>
      </c>
      <c r="E353" s="93">
        <v>200</v>
      </c>
      <c r="F353" s="265">
        <f>'Ведомственная 24-25'!G212</f>
        <v>33000</v>
      </c>
      <c r="G353" s="265">
        <f>'Ведомственная 24-25'!H212</f>
        <v>33000</v>
      </c>
    </row>
    <row r="354" spans="1:7" ht="47.25" x14ac:dyDescent="0.2">
      <c r="A354" s="121" t="s">
        <v>600</v>
      </c>
      <c r="B354" s="119" t="s">
        <v>45</v>
      </c>
      <c r="C354" s="119" t="s">
        <v>42</v>
      </c>
      <c r="D354" s="300" t="s">
        <v>364</v>
      </c>
      <c r="E354" s="120"/>
      <c r="F354" s="268">
        <f t="shared" ref="F354:G356" si="22">F355</f>
        <v>334700</v>
      </c>
      <c r="G354" s="268">
        <f t="shared" si="22"/>
        <v>334700</v>
      </c>
    </row>
    <row r="355" spans="1:7" ht="63" x14ac:dyDescent="0.2">
      <c r="A355" s="135" t="s">
        <v>601</v>
      </c>
      <c r="B355" s="55" t="s">
        <v>45</v>
      </c>
      <c r="C355" s="55" t="s">
        <v>42</v>
      </c>
      <c r="D355" s="86" t="s">
        <v>430</v>
      </c>
      <c r="E355" s="110"/>
      <c r="F355" s="262">
        <f t="shared" si="22"/>
        <v>334700</v>
      </c>
      <c r="G355" s="262">
        <f t="shared" si="22"/>
        <v>334700</v>
      </c>
    </row>
    <row r="356" spans="1:7" ht="36.75" customHeight="1" x14ac:dyDescent="0.2">
      <c r="A356" s="135" t="s">
        <v>208</v>
      </c>
      <c r="B356" s="55" t="s">
        <v>45</v>
      </c>
      <c r="C356" s="55" t="s">
        <v>42</v>
      </c>
      <c r="D356" s="58" t="s">
        <v>433</v>
      </c>
      <c r="E356" s="110"/>
      <c r="F356" s="262">
        <f t="shared" si="22"/>
        <v>334700</v>
      </c>
      <c r="G356" s="262">
        <f t="shared" si="22"/>
        <v>334700</v>
      </c>
    </row>
    <row r="357" spans="1:7" ht="47.25" x14ac:dyDescent="0.2">
      <c r="A357" s="219" t="s">
        <v>708</v>
      </c>
      <c r="B357" s="52" t="s">
        <v>45</v>
      </c>
      <c r="C357" s="52" t="s">
        <v>42</v>
      </c>
      <c r="D357" s="74" t="s">
        <v>209</v>
      </c>
      <c r="E357" s="114"/>
      <c r="F357" s="265">
        <f>F358+F359</f>
        <v>334700</v>
      </c>
      <c r="G357" s="265">
        <f>G358+G359</f>
        <v>334700</v>
      </c>
    </row>
    <row r="358" spans="1:7" ht="63" x14ac:dyDescent="0.2">
      <c r="A358" s="221" t="s">
        <v>47</v>
      </c>
      <c r="B358" s="52" t="s">
        <v>45</v>
      </c>
      <c r="C358" s="52" t="s">
        <v>42</v>
      </c>
      <c r="D358" s="74" t="s">
        <v>209</v>
      </c>
      <c r="E358" s="93">
        <v>100</v>
      </c>
      <c r="F358" s="265">
        <f>'Ведомственная 24-25'!G217</f>
        <v>324700</v>
      </c>
      <c r="G358" s="265">
        <f>'Ведомственная 24-25'!H217</f>
        <v>324700</v>
      </c>
    </row>
    <row r="359" spans="1:7" ht="31.5" x14ac:dyDescent="0.2">
      <c r="A359" s="221" t="s">
        <v>151</v>
      </c>
      <c r="B359" s="52" t="s">
        <v>45</v>
      </c>
      <c r="C359" s="52" t="s">
        <v>42</v>
      </c>
      <c r="D359" s="74" t="s">
        <v>209</v>
      </c>
      <c r="E359" s="93" t="s">
        <v>161</v>
      </c>
      <c r="F359" s="265">
        <f>'Ведомственная 24-25'!G218</f>
        <v>10000</v>
      </c>
      <c r="G359" s="265">
        <f>'Ведомственная 24-25'!H218</f>
        <v>10000</v>
      </c>
    </row>
    <row r="360" spans="1:7" ht="15.75" x14ac:dyDescent="0.2">
      <c r="A360" s="226" t="s">
        <v>28</v>
      </c>
      <c r="B360" s="82" t="s">
        <v>252</v>
      </c>
      <c r="C360" s="110" t="s">
        <v>307</v>
      </c>
      <c r="D360" s="110" t="s">
        <v>307</v>
      </c>
      <c r="E360" s="110"/>
      <c r="F360" s="262">
        <f t="shared" ref="F360:G365" si="23">F361</f>
        <v>175000</v>
      </c>
      <c r="G360" s="262">
        <f t="shared" si="23"/>
        <v>175000</v>
      </c>
    </row>
    <row r="361" spans="1:7" ht="15.75" x14ac:dyDescent="0.2">
      <c r="A361" s="217" t="s">
        <v>29</v>
      </c>
      <c r="B361" s="55" t="s">
        <v>252</v>
      </c>
      <c r="C361" s="94" t="s">
        <v>36</v>
      </c>
      <c r="D361" s="110" t="s">
        <v>307</v>
      </c>
      <c r="E361" s="110"/>
      <c r="F361" s="262">
        <f t="shared" si="23"/>
        <v>175000</v>
      </c>
      <c r="G361" s="262">
        <f t="shared" si="23"/>
        <v>175000</v>
      </c>
    </row>
    <row r="362" spans="1:7" ht="63" customHeight="1" x14ac:dyDescent="0.2">
      <c r="A362" s="135" t="s">
        <v>587</v>
      </c>
      <c r="B362" s="55" t="s">
        <v>252</v>
      </c>
      <c r="C362" s="55" t="s">
        <v>36</v>
      </c>
      <c r="D362" s="86" t="s">
        <v>369</v>
      </c>
      <c r="E362" s="157"/>
      <c r="F362" s="262">
        <f t="shared" si="23"/>
        <v>175000</v>
      </c>
      <c r="G362" s="262">
        <f t="shared" si="23"/>
        <v>175000</v>
      </c>
    </row>
    <row r="363" spans="1:7" ht="94.5" x14ac:dyDescent="0.2">
      <c r="A363" s="226" t="s">
        <v>602</v>
      </c>
      <c r="B363" s="55" t="s">
        <v>252</v>
      </c>
      <c r="C363" s="55" t="s">
        <v>36</v>
      </c>
      <c r="D363" s="86" t="s">
        <v>372</v>
      </c>
      <c r="E363" s="73"/>
      <c r="F363" s="262">
        <f>F364+F367</f>
        <v>175000</v>
      </c>
      <c r="G363" s="262">
        <f>G364+G367</f>
        <v>175000</v>
      </c>
    </row>
    <row r="364" spans="1:7" ht="63" x14ac:dyDescent="0.2">
      <c r="A364" s="220" t="s">
        <v>217</v>
      </c>
      <c r="B364" s="55" t="s">
        <v>252</v>
      </c>
      <c r="C364" s="55" t="s">
        <v>36</v>
      </c>
      <c r="D364" s="58" t="s">
        <v>427</v>
      </c>
      <c r="E364" s="71"/>
      <c r="F364" s="262">
        <f t="shared" si="23"/>
        <v>160000</v>
      </c>
      <c r="G364" s="262">
        <f t="shared" si="23"/>
        <v>160000</v>
      </c>
    </row>
    <row r="365" spans="1:7" ht="63" x14ac:dyDescent="0.2">
      <c r="A365" s="221" t="s">
        <v>251</v>
      </c>
      <c r="B365" s="52" t="s">
        <v>252</v>
      </c>
      <c r="C365" s="52" t="s">
        <v>36</v>
      </c>
      <c r="D365" s="60" t="s">
        <v>218</v>
      </c>
      <c r="E365" s="70"/>
      <c r="F365" s="265">
        <f t="shared" si="23"/>
        <v>160000</v>
      </c>
      <c r="G365" s="265">
        <f t="shared" si="23"/>
        <v>160000</v>
      </c>
    </row>
    <row r="366" spans="1:7" ht="31.5" x14ac:dyDescent="0.2">
      <c r="A366" s="221" t="s">
        <v>151</v>
      </c>
      <c r="B366" s="52" t="s">
        <v>252</v>
      </c>
      <c r="C366" s="52" t="s">
        <v>36</v>
      </c>
      <c r="D366" s="60" t="s">
        <v>218</v>
      </c>
      <c r="E366" s="75">
        <v>200</v>
      </c>
      <c r="F366" s="265">
        <f>'Ведомственная 24-25'!G225</f>
        <v>160000</v>
      </c>
      <c r="G366" s="265">
        <f>'Ведомственная 24-25'!H225</f>
        <v>160000</v>
      </c>
    </row>
    <row r="367" spans="1:7" ht="52.5" customHeight="1" x14ac:dyDescent="0.2">
      <c r="A367" s="220" t="s">
        <v>340</v>
      </c>
      <c r="B367" s="55" t="s">
        <v>252</v>
      </c>
      <c r="C367" s="55" t="s">
        <v>36</v>
      </c>
      <c r="D367" s="58" t="s">
        <v>428</v>
      </c>
      <c r="E367" s="71"/>
      <c r="F367" s="262">
        <f>F368</f>
        <v>15000</v>
      </c>
      <c r="G367" s="262">
        <f>G368</f>
        <v>15000</v>
      </c>
    </row>
    <row r="368" spans="1:7" ht="63" x14ac:dyDescent="0.2">
      <c r="A368" s="218" t="s">
        <v>251</v>
      </c>
      <c r="B368" s="52" t="s">
        <v>252</v>
      </c>
      <c r="C368" s="52" t="s">
        <v>36</v>
      </c>
      <c r="D368" s="60" t="s">
        <v>339</v>
      </c>
      <c r="E368" s="70"/>
      <c r="F368" s="265">
        <f>F369</f>
        <v>15000</v>
      </c>
      <c r="G368" s="265">
        <f>G369</f>
        <v>15000</v>
      </c>
    </row>
    <row r="369" spans="1:7" ht="31.5" x14ac:dyDescent="0.2">
      <c r="A369" s="218" t="s">
        <v>151</v>
      </c>
      <c r="B369" s="52" t="s">
        <v>252</v>
      </c>
      <c r="C369" s="52" t="s">
        <v>36</v>
      </c>
      <c r="D369" s="60" t="s">
        <v>339</v>
      </c>
      <c r="E369" s="62">
        <v>200</v>
      </c>
      <c r="F369" s="265">
        <f>'Ведомственная 24-25'!G228</f>
        <v>15000</v>
      </c>
      <c r="G369" s="265">
        <f>'Ведомственная 24-25'!H228</f>
        <v>15000</v>
      </c>
    </row>
    <row r="370" spans="1:7" ht="47.25" x14ac:dyDescent="0.2">
      <c r="A370" s="226" t="s">
        <v>257</v>
      </c>
      <c r="B370" s="82" t="s">
        <v>262</v>
      </c>
      <c r="C370" s="93"/>
      <c r="D370" s="110" t="s">
        <v>307</v>
      </c>
      <c r="E370" s="110"/>
      <c r="F370" s="262">
        <f>F371</f>
        <v>5794801</v>
      </c>
      <c r="G370" s="262">
        <f>G371</f>
        <v>5328553</v>
      </c>
    </row>
    <row r="371" spans="1:7" ht="47.25" x14ac:dyDescent="0.2">
      <c r="A371" s="217" t="s">
        <v>46</v>
      </c>
      <c r="B371" s="55" t="s">
        <v>262</v>
      </c>
      <c r="C371" s="94" t="s">
        <v>36</v>
      </c>
      <c r="D371" s="158" t="s">
        <v>307</v>
      </c>
      <c r="E371" s="159"/>
      <c r="F371" s="262">
        <f>F372</f>
        <v>5794801</v>
      </c>
      <c r="G371" s="262">
        <f>G372</f>
        <v>5328553</v>
      </c>
    </row>
    <row r="372" spans="1:7" ht="47.25" x14ac:dyDescent="0.2">
      <c r="A372" s="135" t="s">
        <v>603</v>
      </c>
      <c r="B372" s="55" t="s">
        <v>262</v>
      </c>
      <c r="C372" s="94" t="s">
        <v>36</v>
      </c>
      <c r="D372" s="86" t="s">
        <v>353</v>
      </c>
      <c r="E372" s="159"/>
      <c r="F372" s="262">
        <f>F376</f>
        <v>5794801</v>
      </c>
      <c r="G372" s="262">
        <f>G376</f>
        <v>5328553</v>
      </c>
    </row>
    <row r="373" spans="1:7" ht="63" x14ac:dyDescent="0.2">
      <c r="A373" s="135" t="s">
        <v>604</v>
      </c>
      <c r="B373" s="55" t="s">
        <v>262</v>
      </c>
      <c r="C373" s="94" t="s">
        <v>36</v>
      </c>
      <c r="D373" s="86" t="s">
        <v>371</v>
      </c>
      <c r="E373" s="159"/>
      <c r="F373" s="262">
        <f t="shared" ref="F373:G375" si="24">F374</f>
        <v>5794801</v>
      </c>
      <c r="G373" s="262">
        <f t="shared" si="24"/>
        <v>5328553</v>
      </c>
    </row>
    <row r="374" spans="1:7" ht="47.25" x14ac:dyDescent="0.2">
      <c r="A374" s="220" t="s">
        <v>230</v>
      </c>
      <c r="B374" s="55" t="s">
        <v>262</v>
      </c>
      <c r="C374" s="94" t="s">
        <v>36</v>
      </c>
      <c r="D374" s="124" t="s">
        <v>429</v>
      </c>
      <c r="E374" s="159"/>
      <c r="F374" s="262">
        <f t="shared" si="24"/>
        <v>5794801</v>
      </c>
      <c r="G374" s="262">
        <f t="shared" si="24"/>
        <v>5328553</v>
      </c>
    </row>
    <row r="375" spans="1:7" ht="47.25" x14ac:dyDescent="0.2">
      <c r="A375" s="237" t="s">
        <v>214</v>
      </c>
      <c r="B375" s="52" t="s">
        <v>262</v>
      </c>
      <c r="C375" s="93" t="s">
        <v>36</v>
      </c>
      <c r="D375" s="116" t="s">
        <v>229</v>
      </c>
      <c r="E375" s="160"/>
      <c r="F375" s="265">
        <f t="shared" si="24"/>
        <v>5794801</v>
      </c>
      <c r="G375" s="265">
        <f t="shared" si="24"/>
        <v>5328553</v>
      </c>
    </row>
    <row r="376" spans="1:7" ht="24" customHeight="1" x14ac:dyDescent="0.2">
      <c r="A376" s="116" t="s">
        <v>274</v>
      </c>
      <c r="B376" s="52" t="s">
        <v>262</v>
      </c>
      <c r="C376" s="93" t="s">
        <v>36</v>
      </c>
      <c r="D376" s="116" t="s">
        <v>229</v>
      </c>
      <c r="E376" s="75">
        <v>500</v>
      </c>
      <c r="F376" s="265">
        <f>'Ведомственная 24-25'!G269</f>
        <v>5794801</v>
      </c>
      <c r="G376" s="265">
        <f>'Ведомственная 24-25'!H269</f>
        <v>5328553</v>
      </c>
    </row>
  </sheetData>
  <autoFilter ref="B10:E376"/>
  <mergeCells count="3">
    <mergeCell ref="D1:G1"/>
    <mergeCell ref="A5:G5"/>
    <mergeCell ref="D2:G3"/>
  </mergeCells>
  <pageMargins left="0.70866141732283472" right="0.19685039370078741" top="0.74803149606299213" bottom="0.7480314960629921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5"/>
  <sheetViews>
    <sheetView showZeros="0" view="pageBreakPreview" zoomScale="60" zoomScaleNormal="75" workbookViewId="0">
      <selection activeCell="B2" sqref="B2:G4"/>
    </sheetView>
  </sheetViews>
  <sheetFormatPr defaultRowHeight="12.75" x14ac:dyDescent="0.2"/>
  <cols>
    <col min="1" max="1" width="68.5703125" style="481" customWidth="1"/>
    <col min="2" max="2" width="8.5703125" style="480" customWidth="1"/>
    <col min="3" max="3" width="5.7109375" style="480" customWidth="1"/>
    <col min="4" max="4" width="6.42578125" style="480" customWidth="1"/>
    <col min="5" max="5" width="16.42578125" style="480" customWidth="1"/>
    <col min="6" max="6" width="6.28515625" style="480" customWidth="1"/>
    <col min="7" max="7" width="17.85546875" style="480" customWidth="1"/>
    <col min="8" max="16384" width="9.140625" style="480"/>
  </cols>
  <sheetData>
    <row r="1" spans="1:7" ht="16.5" customHeight="1" x14ac:dyDescent="0.2">
      <c r="B1" s="403" t="s">
        <v>860</v>
      </c>
      <c r="C1" s="403"/>
      <c r="D1" s="403"/>
      <c r="E1" s="403"/>
      <c r="F1" s="403"/>
      <c r="G1" s="403"/>
    </row>
    <row r="2" spans="1:7" s="483" customFormat="1" ht="16.5" customHeight="1" x14ac:dyDescent="0.2">
      <c r="A2" s="532"/>
      <c r="B2" s="408" t="s">
        <v>859</v>
      </c>
      <c r="C2" s="542"/>
      <c r="D2" s="542"/>
      <c r="E2" s="542"/>
      <c r="F2" s="542"/>
      <c r="G2" s="542"/>
    </row>
    <row r="3" spans="1:7" s="483" customFormat="1" ht="16.5" customHeight="1" x14ac:dyDescent="0.2">
      <c r="A3" s="540" t="s">
        <v>166</v>
      </c>
      <c r="B3" s="542"/>
      <c r="C3" s="542"/>
      <c r="D3" s="542"/>
      <c r="E3" s="542"/>
      <c r="F3" s="542"/>
      <c r="G3" s="542"/>
    </row>
    <row r="4" spans="1:7" s="483" customFormat="1" ht="102" customHeight="1" x14ac:dyDescent="0.2">
      <c r="A4" s="543"/>
      <c r="B4" s="542"/>
      <c r="C4" s="542"/>
      <c r="D4" s="542"/>
      <c r="E4" s="542"/>
      <c r="F4" s="542"/>
      <c r="G4" s="542"/>
    </row>
    <row r="5" spans="1:7" s="483" customFormat="1" ht="4.9000000000000004" hidden="1" customHeight="1" x14ac:dyDescent="0.2">
      <c r="A5" s="540" t="s">
        <v>166</v>
      </c>
      <c r="B5" s="541"/>
      <c r="C5" s="541"/>
      <c r="D5" s="541"/>
      <c r="E5" s="541"/>
      <c r="F5" s="541"/>
      <c r="G5" s="541"/>
    </row>
    <row r="6" spans="1:7" s="483" customFormat="1" ht="18.75" hidden="1" customHeight="1" x14ac:dyDescent="0.2">
      <c r="A6" s="540" t="s">
        <v>166</v>
      </c>
      <c r="B6" s="541"/>
      <c r="C6" s="541"/>
      <c r="D6" s="541"/>
      <c r="E6" s="541"/>
      <c r="F6" s="541"/>
      <c r="G6" s="541"/>
    </row>
    <row r="7" spans="1:7" s="483" customFormat="1" ht="15.75" hidden="1" x14ac:dyDescent="0.2">
      <c r="A7" s="540" t="s">
        <v>166</v>
      </c>
      <c r="B7" s="500"/>
      <c r="C7" s="488"/>
      <c r="D7" s="488"/>
      <c r="E7" s="488"/>
      <c r="F7" s="488"/>
      <c r="G7" s="488"/>
    </row>
    <row r="8" spans="1:7" s="483" customFormat="1" ht="18" customHeight="1" x14ac:dyDescent="0.2">
      <c r="A8" s="539" t="s">
        <v>152</v>
      </c>
      <c r="B8" s="538"/>
      <c r="C8" s="537"/>
      <c r="D8" s="537"/>
      <c r="E8" s="537"/>
      <c r="F8" s="537"/>
      <c r="G8" s="280"/>
    </row>
    <row r="9" spans="1:7" s="483" customFormat="1" ht="20.45" customHeight="1" x14ac:dyDescent="0.2">
      <c r="A9" s="536" t="s">
        <v>858</v>
      </c>
      <c r="B9" s="536"/>
      <c r="C9" s="391"/>
      <c r="D9" s="391"/>
      <c r="E9" s="391"/>
      <c r="F9" s="391"/>
      <c r="G9" s="280"/>
    </row>
    <row r="10" spans="1:7" s="483" customFormat="1" ht="20.25" hidden="1" x14ac:dyDescent="0.2">
      <c r="A10" s="535"/>
      <c r="B10" s="534"/>
      <c r="C10" s="391"/>
      <c r="D10" s="391"/>
      <c r="E10" s="391"/>
      <c r="F10" s="391"/>
      <c r="G10" s="280"/>
    </row>
    <row r="11" spans="1:7" s="483" customFormat="1" ht="14.25" customHeight="1" x14ac:dyDescent="0.2">
      <c r="A11" s="533" t="s">
        <v>166</v>
      </c>
      <c r="B11" s="391"/>
      <c r="C11" s="391"/>
      <c r="D11" s="391"/>
      <c r="E11" s="391"/>
      <c r="F11" s="391"/>
      <c r="G11" s="318" t="s">
        <v>8</v>
      </c>
    </row>
    <row r="12" spans="1:7" s="532" customFormat="1" ht="31.5" customHeight="1" x14ac:dyDescent="0.2">
      <c r="A12" s="402" t="s">
        <v>22</v>
      </c>
      <c r="B12" s="402" t="s">
        <v>24</v>
      </c>
      <c r="C12" s="402" t="s">
        <v>268</v>
      </c>
      <c r="D12" s="402" t="s">
        <v>269</v>
      </c>
      <c r="E12" s="402" t="s">
        <v>270</v>
      </c>
      <c r="F12" s="402" t="s">
        <v>271</v>
      </c>
      <c r="G12" s="402" t="s">
        <v>850</v>
      </c>
    </row>
    <row r="13" spans="1:7" s="532" customFormat="1" ht="3.75" customHeight="1" x14ac:dyDescent="0.2">
      <c r="A13" s="402"/>
      <c r="B13" s="402"/>
      <c r="C13" s="402"/>
      <c r="D13" s="402"/>
      <c r="E13" s="402"/>
      <c r="F13" s="402"/>
      <c r="G13" s="402"/>
    </row>
    <row r="14" spans="1:7" s="531" customFormat="1" ht="15.75" x14ac:dyDescent="0.2">
      <c r="A14" s="319">
        <v>1</v>
      </c>
      <c r="B14" s="282">
        <v>2</v>
      </c>
      <c r="C14" s="282">
        <v>3</v>
      </c>
      <c r="D14" s="282">
        <v>4</v>
      </c>
      <c r="E14" s="282">
        <v>5</v>
      </c>
      <c r="F14" s="282">
        <v>6</v>
      </c>
      <c r="G14" s="282">
        <v>7</v>
      </c>
    </row>
    <row r="15" spans="1:7" s="496" customFormat="1" ht="16.5" customHeight="1" x14ac:dyDescent="0.2">
      <c r="A15" s="530" t="s">
        <v>155</v>
      </c>
      <c r="B15" s="528"/>
      <c r="C15" s="528"/>
      <c r="D15" s="528"/>
      <c r="E15" s="529"/>
      <c r="F15" s="528"/>
      <c r="G15" s="283">
        <f>G16+G312+G356+G449+G477</f>
        <v>523582645.44999999</v>
      </c>
    </row>
    <row r="16" spans="1:7" s="521" customFormat="1" ht="15.75" x14ac:dyDescent="0.2">
      <c r="A16" s="527" t="s">
        <v>34</v>
      </c>
      <c r="B16" s="297" t="s">
        <v>35</v>
      </c>
      <c r="C16" s="293"/>
      <c r="D16" s="293"/>
      <c r="E16" s="352"/>
      <c r="F16" s="293"/>
      <c r="G16" s="328">
        <f>G17+G115+G144+G186+G232+G267+G302+G260+G254+G247</f>
        <v>120035198.44</v>
      </c>
    </row>
    <row r="17" spans="1:7" s="526" customFormat="1" ht="16.5" customHeight="1" x14ac:dyDescent="0.2">
      <c r="A17" s="296" t="s">
        <v>10</v>
      </c>
      <c r="B17" s="297" t="s">
        <v>35</v>
      </c>
      <c r="C17" s="287" t="s">
        <v>36</v>
      </c>
      <c r="D17" s="287"/>
      <c r="E17" s="350"/>
      <c r="F17" s="287"/>
      <c r="G17" s="329">
        <f>G18+G23+G43+G48</f>
        <v>48565312.969999999</v>
      </c>
    </row>
    <row r="18" spans="1:7" s="524" customFormat="1" ht="36" customHeight="1" x14ac:dyDescent="0.2">
      <c r="A18" s="296" t="s">
        <v>12</v>
      </c>
      <c r="B18" s="297" t="s">
        <v>35</v>
      </c>
      <c r="C18" s="287" t="s">
        <v>36</v>
      </c>
      <c r="D18" s="287" t="s">
        <v>37</v>
      </c>
      <c r="E18" s="525"/>
      <c r="F18" s="287"/>
      <c r="G18" s="330">
        <f>G19</f>
        <v>1471025</v>
      </c>
    </row>
    <row r="19" spans="1:7" s="522" customFormat="1" ht="33" customHeight="1" x14ac:dyDescent="0.2">
      <c r="A19" s="298" t="s">
        <v>174</v>
      </c>
      <c r="B19" s="297" t="s">
        <v>35</v>
      </c>
      <c r="C19" s="287" t="s">
        <v>36</v>
      </c>
      <c r="D19" s="287" t="s">
        <v>37</v>
      </c>
      <c r="E19" s="298" t="s">
        <v>343</v>
      </c>
      <c r="F19" s="287"/>
      <c r="G19" s="330">
        <f>G22</f>
        <v>1471025</v>
      </c>
    </row>
    <row r="20" spans="1:7" s="523" customFormat="1" ht="18" customHeight="1" x14ac:dyDescent="0.2">
      <c r="A20" s="298" t="s">
        <v>175</v>
      </c>
      <c r="B20" s="292" t="s">
        <v>35</v>
      </c>
      <c r="C20" s="293" t="s">
        <v>36</v>
      </c>
      <c r="D20" s="293" t="s">
        <v>37</v>
      </c>
      <c r="E20" s="294" t="s">
        <v>344</v>
      </c>
      <c r="F20" s="293"/>
      <c r="G20" s="284">
        <f>G21</f>
        <v>1471025</v>
      </c>
    </row>
    <row r="21" spans="1:7" s="522" customFormat="1" ht="33" customHeight="1" x14ac:dyDescent="0.2">
      <c r="A21" s="291" t="s">
        <v>176</v>
      </c>
      <c r="B21" s="292" t="s">
        <v>35</v>
      </c>
      <c r="C21" s="293" t="s">
        <v>36</v>
      </c>
      <c r="D21" s="293" t="s">
        <v>37</v>
      </c>
      <c r="E21" s="352" t="s">
        <v>171</v>
      </c>
      <c r="F21" s="287"/>
      <c r="G21" s="284">
        <f>G22</f>
        <v>1471025</v>
      </c>
    </row>
    <row r="22" spans="1:7" s="521" customFormat="1" ht="63.75" customHeight="1" x14ac:dyDescent="0.2">
      <c r="A22" s="291" t="s">
        <v>47</v>
      </c>
      <c r="B22" s="292" t="s">
        <v>35</v>
      </c>
      <c r="C22" s="293" t="s">
        <v>36</v>
      </c>
      <c r="D22" s="293" t="s">
        <v>37</v>
      </c>
      <c r="E22" s="352" t="s">
        <v>171</v>
      </c>
      <c r="F22" s="319">
        <v>100</v>
      </c>
      <c r="G22" s="284">
        <v>1471025</v>
      </c>
    </row>
    <row r="23" spans="1:7" s="494" customFormat="1" ht="60" customHeight="1" x14ac:dyDescent="0.2">
      <c r="A23" s="296" t="s">
        <v>273</v>
      </c>
      <c r="B23" s="297" t="s">
        <v>35</v>
      </c>
      <c r="C23" s="287" t="s">
        <v>36</v>
      </c>
      <c r="D23" s="287" t="s">
        <v>39</v>
      </c>
      <c r="E23" s="375"/>
      <c r="F23" s="287"/>
      <c r="G23" s="328">
        <f>G24+G29+G36</f>
        <v>14800290</v>
      </c>
    </row>
    <row r="24" spans="1:7" s="492" customFormat="1" ht="17.25" customHeight="1" x14ac:dyDescent="0.2">
      <c r="A24" s="298" t="s">
        <v>30</v>
      </c>
      <c r="B24" s="297" t="s">
        <v>35</v>
      </c>
      <c r="C24" s="287" t="s">
        <v>36</v>
      </c>
      <c r="D24" s="287" t="s">
        <v>39</v>
      </c>
      <c r="E24" s="298" t="s">
        <v>347</v>
      </c>
      <c r="F24" s="287"/>
      <c r="G24" s="328">
        <f>G25</f>
        <v>14398081</v>
      </c>
    </row>
    <row r="25" spans="1:7" s="491" customFormat="1" ht="30" customHeight="1" x14ac:dyDescent="0.2">
      <c r="A25" s="298" t="s">
        <v>32</v>
      </c>
      <c r="B25" s="292" t="s">
        <v>35</v>
      </c>
      <c r="C25" s="293" t="s">
        <v>36</v>
      </c>
      <c r="D25" s="293" t="s">
        <v>39</v>
      </c>
      <c r="E25" s="298" t="s">
        <v>348</v>
      </c>
      <c r="F25" s="319"/>
      <c r="G25" s="279">
        <f>G26</f>
        <v>14398081</v>
      </c>
    </row>
    <row r="26" spans="1:7" s="491" customFormat="1" ht="31.5" x14ac:dyDescent="0.2">
      <c r="A26" s="438" t="s">
        <v>170</v>
      </c>
      <c r="B26" s="292" t="s">
        <v>35</v>
      </c>
      <c r="C26" s="293" t="s">
        <v>36</v>
      </c>
      <c r="D26" s="293" t="s">
        <v>39</v>
      </c>
      <c r="E26" s="294" t="s">
        <v>6</v>
      </c>
      <c r="F26" s="319"/>
      <c r="G26" s="279">
        <f>G27+G28</f>
        <v>14398081</v>
      </c>
    </row>
    <row r="27" spans="1:7" s="505" customFormat="1" ht="50.25" customHeight="1" x14ac:dyDescent="0.2">
      <c r="A27" s="291" t="s">
        <v>47</v>
      </c>
      <c r="B27" s="292" t="s">
        <v>35</v>
      </c>
      <c r="C27" s="293" t="s">
        <v>36</v>
      </c>
      <c r="D27" s="293" t="s">
        <v>39</v>
      </c>
      <c r="E27" s="294" t="s">
        <v>6</v>
      </c>
      <c r="F27" s="319">
        <v>100</v>
      </c>
      <c r="G27" s="279">
        <f>13750781+3000</f>
        <v>13753781</v>
      </c>
    </row>
    <row r="28" spans="1:7" s="503" customFormat="1" ht="33" customHeight="1" x14ac:dyDescent="0.2">
      <c r="A28" s="291" t="s">
        <v>151</v>
      </c>
      <c r="B28" s="292" t="s">
        <v>35</v>
      </c>
      <c r="C28" s="293" t="s">
        <v>36</v>
      </c>
      <c r="D28" s="293" t="s">
        <v>39</v>
      </c>
      <c r="E28" s="294" t="s">
        <v>6</v>
      </c>
      <c r="F28" s="319">
        <v>200</v>
      </c>
      <c r="G28" s="279">
        <v>644300</v>
      </c>
    </row>
    <row r="29" spans="1:7" s="492" customFormat="1" ht="63" x14ac:dyDescent="0.2">
      <c r="A29" s="296" t="s">
        <v>773</v>
      </c>
      <c r="B29" s="297" t="s">
        <v>35</v>
      </c>
      <c r="C29" s="287" t="s">
        <v>36</v>
      </c>
      <c r="D29" s="287" t="s">
        <v>39</v>
      </c>
      <c r="E29" s="298" t="s">
        <v>349</v>
      </c>
      <c r="F29" s="287"/>
      <c r="G29" s="328">
        <f>G30</f>
        <v>38380</v>
      </c>
    </row>
    <row r="30" spans="1:7" s="500" customFormat="1" ht="100.5" customHeight="1" x14ac:dyDescent="0.2">
      <c r="A30" s="296" t="s">
        <v>772</v>
      </c>
      <c r="B30" s="297" t="s">
        <v>35</v>
      </c>
      <c r="C30" s="287" t="s">
        <v>36</v>
      </c>
      <c r="D30" s="287" t="s">
        <v>39</v>
      </c>
      <c r="E30" s="298" t="s">
        <v>350</v>
      </c>
      <c r="F30" s="287"/>
      <c r="G30" s="328">
        <f>G31+G34</f>
        <v>38380</v>
      </c>
    </row>
    <row r="31" spans="1:7" s="500" customFormat="1" ht="69" customHeight="1" x14ac:dyDescent="0.2">
      <c r="A31" s="296" t="s">
        <v>771</v>
      </c>
      <c r="B31" s="297" t="s">
        <v>35</v>
      </c>
      <c r="C31" s="287" t="s">
        <v>36</v>
      </c>
      <c r="D31" s="287" t="s">
        <v>39</v>
      </c>
      <c r="E31" s="298" t="s">
        <v>423</v>
      </c>
      <c r="F31" s="287"/>
      <c r="G31" s="328">
        <f>G32</f>
        <v>33470</v>
      </c>
    </row>
    <row r="32" spans="1:7" s="500" customFormat="1" ht="63" customHeight="1" x14ac:dyDescent="0.2">
      <c r="A32" s="359" t="s">
        <v>849</v>
      </c>
      <c r="B32" s="297" t="s">
        <v>35</v>
      </c>
      <c r="C32" s="287" t="s">
        <v>36</v>
      </c>
      <c r="D32" s="287" t="s">
        <v>39</v>
      </c>
      <c r="E32" s="298" t="s">
        <v>215</v>
      </c>
      <c r="F32" s="287"/>
      <c r="G32" s="328">
        <f>G33</f>
        <v>33470</v>
      </c>
    </row>
    <row r="33" spans="1:7" s="500" customFormat="1" ht="67.150000000000006" customHeight="1" x14ac:dyDescent="0.2">
      <c r="A33" s="291" t="s">
        <v>47</v>
      </c>
      <c r="B33" s="292" t="s">
        <v>35</v>
      </c>
      <c r="C33" s="293" t="s">
        <v>36</v>
      </c>
      <c r="D33" s="293" t="s">
        <v>39</v>
      </c>
      <c r="E33" s="294" t="s">
        <v>215</v>
      </c>
      <c r="F33" s="319">
        <v>100</v>
      </c>
      <c r="G33" s="279">
        <v>33470</v>
      </c>
    </row>
    <row r="34" spans="1:7" s="500" customFormat="1" ht="41.45" customHeight="1" x14ac:dyDescent="0.2">
      <c r="A34" s="277" t="s">
        <v>170</v>
      </c>
      <c r="B34" s="297" t="s">
        <v>35</v>
      </c>
      <c r="C34" s="287" t="s">
        <v>36</v>
      </c>
      <c r="D34" s="287" t="s">
        <v>39</v>
      </c>
      <c r="E34" s="298" t="s">
        <v>848</v>
      </c>
      <c r="F34" s="351"/>
      <c r="G34" s="328">
        <f>G35</f>
        <v>4910</v>
      </c>
    </row>
    <row r="35" spans="1:7" s="500" customFormat="1" ht="67.150000000000006" customHeight="1" x14ac:dyDescent="0.2">
      <c r="A35" s="291" t="s">
        <v>47</v>
      </c>
      <c r="B35" s="292" t="s">
        <v>35</v>
      </c>
      <c r="C35" s="293" t="s">
        <v>36</v>
      </c>
      <c r="D35" s="293" t="s">
        <v>39</v>
      </c>
      <c r="E35" s="294" t="s">
        <v>848</v>
      </c>
      <c r="F35" s="319">
        <v>100</v>
      </c>
      <c r="G35" s="279">
        <v>4910</v>
      </c>
    </row>
    <row r="36" spans="1:7" s="500" customFormat="1" ht="18" customHeight="1" x14ac:dyDescent="0.2">
      <c r="A36" s="296" t="s">
        <v>31</v>
      </c>
      <c r="B36" s="297" t="s">
        <v>35</v>
      </c>
      <c r="C36" s="287" t="s">
        <v>36</v>
      </c>
      <c r="D36" s="287" t="s">
        <v>39</v>
      </c>
      <c r="E36" s="298" t="s">
        <v>351</v>
      </c>
      <c r="F36" s="351"/>
      <c r="G36" s="328">
        <f>G37</f>
        <v>363829</v>
      </c>
    </row>
    <row r="37" spans="1:7" s="500" customFormat="1" ht="35.450000000000003" customHeight="1" x14ac:dyDescent="0.2">
      <c r="A37" s="296" t="s">
        <v>4</v>
      </c>
      <c r="B37" s="297" t="s">
        <v>35</v>
      </c>
      <c r="C37" s="287" t="s">
        <v>36</v>
      </c>
      <c r="D37" s="287" t="s">
        <v>39</v>
      </c>
      <c r="E37" s="298" t="s">
        <v>352</v>
      </c>
      <c r="F37" s="351"/>
      <c r="G37" s="328">
        <f>G38+G41</f>
        <v>363829</v>
      </c>
    </row>
    <row r="38" spans="1:7" s="491" customFormat="1" ht="51.75" customHeight="1" x14ac:dyDescent="0.2">
      <c r="A38" s="296" t="s">
        <v>278</v>
      </c>
      <c r="B38" s="297" t="s">
        <v>35</v>
      </c>
      <c r="C38" s="287" t="s">
        <v>36</v>
      </c>
      <c r="D38" s="287" t="s">
        <v>39</v>
      </c>
      <c r="E38" s="298" t="s">
        <v>172</v>
      </c>
      <c r="F38" s="287"/>
      <c r="G38" s="328">
        <f>G39+G40</f>
        <v>334700</v>
      </c>
    </row>
    <row r="39" spans="1:7" s="505" customFormat="1" ht="69" customHeight="1" x14ac:dyDescent="0.2">
      <c r="A39" s="291" t="s">
        <v>47</v>
      </c>
      <c r="B39" s="292" t="s">
        <v>35</v>
      </c>
      <c r="C39" s="293" t="s">
        <v>36</v>
      </c>
      <c r="D39" s="293" t="s">
        <v>39</v>
      </c>
      <c r="E39" s="294" t="s">
        <v>172</v>
      </c>
      <c r="F39" s="319">
        <v>100</v>
      </c>
      <c r="G39" s="279">
        <v>328500</v>
      </c>
    </row>
    <row r="40" spans="1:7" s="505" customFormat="1" ht="37.5" customHeight="1" x14ac:dyDescent="0.2">
      <c r="A40" s="291" t="s">
        <v>151</v>
      </c>
      <c r="B40" s="292" t="s">
        <v>35</v>
      </c>
      <c r="C40" s="293" t="s">
        <v>36</v>
      </c>
      <c r="D40" s="293" t="s">
        <v>39</v>
      </c>
      <c r="E40" s="294" t="s">
        <v>172</v>
      </c>
      <c r="F40" s="319">
        <v>200</v>
      </c>
      <c r="G40" s="279">
        <v>6200</v>
      </c>
    </row>
    <row r="41" spans="1:7" s="505" customFormat="1" ht="37.5" customHeight="1" x14ac:dyDescent="0.25">
      <c r="A41" s="457" t="s">
        <v>170</v>
      </c>
      <c r="B41" s="297" t="s">
        <v>35</v>
      </c>
      <c r="C41" s="287" t="s">
        <v>36</v>
      </c>
      <c r="D41" s="287" t="s">
        <v>39</v>
      </c>
      <c r="E41" s="298" t="s">
        <v>847</v>
      </c>
      <c r="F41" s="319"/>
      <c r="G41" s="328">
        <f>G42</f>
        <v>29129</v>
      </c>
    </row>
    <row r="42" spans="1:7" s="505" customFormat="1" ht="37.5" customHeight="1" x14ac:dyDescent="0.2">
      <c r="A42" s="291" t="s">
        <v>47</v>
      </c>
      <c r="B42" s="292" t="s">
        <v>35</v>
      </c>
      <c r="C42" s="293" t="s">
        <v>36</v>
      </c>
      <c r="D42" s="293" t="s">
        <v>39</v>
      </c>
      <c r="E42" s="294" t="s">
        <v>847</v>
      </c>
      <c r="F42" s="319">
        <v>100</v>
      </c>
      <c r="G42" s="279">
        <v>29129</v>
      </c>
    </row>
    <row r="43" spans="1:7" s="494" customFormat="1" ht="16.5" x14ac:dyDescent="0.2">
      <c r="A43" s="296" t="s">
        <v>162</v>
      </c>
      <c r="B43" s="297" t="s">
        <v>35</v>
      </c>
      <c r="C43" s="287" t="s">
        <v>36</v>
      </c>
      <c r="D43" s="287" t="s">
        <v>252</v>
      </c>
      <c r="E43" s="487"/>
      <c r="F43" s="287"/>
      <c r="G43" s="328">
        <f>G44</f>
        <v>400000</v>
      </c>
    </row>
    <row r="44" spans="1:7" s="512" customFormat="1" ht="15.75" x14ac:dyDescent="0.2">
      <c r="A44" s="298" t="s">
        <v>128</v>
      </c>
      <c r="B44" s="297" t="s">
        <v>35</v>
      </c>
      <c r="C44" s="287" t="s">
        <v>36</v>
      </c>
      <c r="D44" s="287" t="s">
        <v>252</v>
      </c>
      <c r="E44" s="298" t="s">
        <v>356</v>
      </c>
      <c r="F44" s="287"/>
      <c r="G44" s="328">
        <f>G45</f>
        <v>400000</v>
      </c>
    </row>
    <row r="45" spans="1:7" s="512" customFormat="1" ht="30" customHeight="1" x14ac:dyDescent="0.2">
      <c r="A45" s="277" t="s">
        <v>5</v>
      </c>
      <c r="B45" s="297" t="s">
        <v>35</v>
      </c>
      <c r="C45" s="287" t="s">
        <v>36</v>
      </c>
      <c r="D45" s="287" t="s">
        <v>252</v>
      </c>
      <c r="E45" s="298" t="s">
        <v>357</v>
      </c>
      <c r="F45" s="287"/>
      <c r="G45" s="328">
        <f>G46</f>
        <v>400000</v>
      </c>
    </row>
    <row r="46" spans="1:7" s="493" customFormat="1" ht="30.75" customHeight="1" x14ac:dyDescent="0.2">
      <c r="A46" s="438" t="s">
        <v>5</v>
      </c>
      <c r="B46" s="292" t="s">
        <v>35</v>
      </c>
      <c r="C46" s="293" t="s">
        <v>36</v>
      </c>
      <c r="D46" s="293" t="s">
        <v>252</v>
      </c>
      <c r="E46" s="294" t="s">
        <v>173</v>
      </c>
      <c r="F46" s="293"/>
      <c r="G46" s="279">
        <f>G47</f>
        <v>400000</v>
      </c>
    </row>
    <row r="47" spans="1:7" s="490" customFormat="1" ht="15.75" x14ac:dyDescent="0.2">
      <c r="A47" s="291" t="s">
        <v>255</v>
      </c>
      <c r="B47" s="292" t="s">
        <v>35</v>
      </c>
      <c r="C47" s="293" t="s">
        <v>36</v>
      </c>
      <c r="D47" s="293" t="s">
        <v>252</v>
      </c>
      <c r="E47" s="294" t="s">
        <v>173</v>
      </c>
      <c r="F47" s="319">
        <v>800</v>
      </c>
      <c r="G47" s="279">
        <v>400000</v>
      </c>
    </row>
    <row r="48" spans="1:7" s="494" customFormat="1" ht="16.5" x14ac:dyDescent="0.2">
      <c r="A48" s="296" t="s">
        <v>13</v>
      </c>
      <c r="B48" s="297" t="s">
        <v>35</v>
      </c>
      <c r="C48" s="287" t="s">
        <v>36</v>
      </c>
      <c r="D48" s="287" t="s">
        <v>156</v>
      </c>
      <c r="E48" s="487"/>
      <c r="F48" s="287"/>
      <c r="G48" s="328">
        <f>G49+G74+G79+G92+G97+G67+G87+G110</f>
        <v>31893997.969999999</v>
      </c>
    </row>
    <row r="49" spans="1:7" s="503" customFormat="1" ht="35.25" customHeight="1" x14ac:dyDescent="0.2">
      <c r="A49" s="298" t="s">
        <v>562</v>
      </c>
      <c r="B49" s="297" t="s">
        <v>35</v>
      </c>
      <c r="C49" s="287" t="s">
        <v>36</v>
      </c>
      <c r="D49" s="287" t="s">
        <v>156</v>
      </c>
      <c r="E49" s="375" t="s">
        <v>358</v>
      </c>
      <c r="F49" s="351"/>
      <c r="G49" s="328">
        <f>G54+G50</f>
        <v>1426072</v>
      </c>
    </row>
    <row r="50" spans="1:7" s="503" customFormat="1" ht="66.75" customHeight="1" x14ac:dyDescent="0.2">
      <c r="A50" s="298" t="s">
        <v>605</v>
      </c>
      <c r="B50" s="297" t="s">
        <v>35</v>
      </c>
      <c r="C50" s="287" t="s">
        <v>36</v>
      </c>
      <c r="D50" s="287" t="s">
        <v>156</v>
      </c>
      <c r="E50" s="375" t="s">
        <v>375</v>
      </c>
      <c r="F50" s="351"/>
      <c r="G50" s="328">
        <f>G52</f>
        <v>33000</v>
      </c>
    </row>
    <row r="51" spans="1:7" s="503" customFormat="1" ht="47.25" x14ac:dyDescent="0.2">
      <c r="A51" s="296" t="s">
        <v>177</v>
      </c>
      <c r="B51" s="297" t="s">
        <v>35</v>
      </c>
      <c r="C51" s="287" t="s">
        <v>36</v>
      </c>
      <c r="D51" s="287" t="s">
        <v>156</v>
      </c>
      <c r="E51" s="350" t="s">
        <v>395</v>
      </c>
      <c r="F51" s="351"/>
      <c r="G51" s="328">
        <f>G52</f>
        <v>33000</v>
      </c>
    </row>
    <row r="52" spans="1:7" s="503" customFormat="1" ht="15.75" x14ac:dyDescent="0.2">
      <c r="A52" s="294" t="s">
        <v>178</v>
      </c>
      <c r="B52" s="292" t="s">
        <v>35</v>
      </c>
      <c r="C52" s="293" t="s">
        <v>36</v>
      </c>
      <c r="D52" s="293" t="s">
        <v>156</v>
      </c>
      <c r="E52" s="294" t="s">
        <v>258</v>
      </c>
      <c r="F52" s="319"/>
      <c r="G52" s="279">
        <f>G53</f>
        <v>33000</v>
      </c>
    </row>
    <row r="53" spans="1:7" s="503" customFormat="1" ht="31.5" x14ac:dyDescent="0.2">
      <c r="A53" s="291" t="s">
        <v>151</v>
      </c>
      <c r="B53" s="292" t="s">
        <v>35</v>
      </c>
      <c r="C53" s="293" t="s">
        <v>36</v>
      </c>
      <c r="D53" s="293" t="s">
        <v>156</v>
      </c>
      <c r="E53" s="294" t="s">
        <v>258</v>
      </c>
      <c r="F53" s="319">
        <v>200</v>
      </c>
      <c r="G53" s="279">
        <v>33000</v>
      </c>
    </row>
    <row r="54" spans="1:7" s="505" customFormat="1" ht="63" customHeight="1" x14ac:dyDescent="0.2">
      <c r="A54" s="298" t="s">
        <v>564</v>
      </c>
      <c r="B54" s="297" t="s">
        <v>35</v>
      </c>
      <c r="C54" s="287" t="s">
        <v>36</v>
      </c>
      <c r="D54" s="287" t="s">
        <v>156</v>
      </c>
      <c r="E54" s="375" t="s">
        <v>374</v>
      </c>
      <c r="F54" s="319"/>
      <c r="G54" s="328">
        <f>G55+G64+G61</f>
        <v>1393072</v>
      </c>
    </row>
    <row r="55" spans="1:7" s="505" customFormat="1" ht="67.5" customHeight="1" x14ac:dyDescent="0.2">
      <c r="A55" s="277" t="s">
        <v>179</v>
      </c>
      <c r="B55" s="297" t="s">
        <v>35</v>
      </c>
      <c r="C55" s="287" t="s">
        <v>36</v>
      </c>
      <c r="D55" s="287" t="s">
        <v>156</v>
      </c>
      <c r="E55" s="298" t="s">
        <v>397</v>
      </c>
      <c r="F55" s="295"/>
      <c r="G55" s="328">
        <f>G56+G59</f>
        <v>1273072</v>
      </c>
    </row>
    <row r="56" spans="1:7" s="505" customFormat="1" ht="48" customHeight="1" x14ac:dyDescent="0.2">
      <c r="A56" s="291" t="s">
        <v>0</v>
      </c>
      <c r="B56" s="292" t="s">
        <v>35</v>
      </c>
      <c r="C56" s="293" t="s">
        <v>36</v>
      </c>
      <c r="D56" s="293" t="s">
        <v>156</v>
      </c>
      <c r="E56" s="294" t="s">
        <v>180</v>
      </c>
      <c r="F56" s="295"/>
      <c r="G56" s="328">
        <f>G57+G58</f>
        <v>1004100</v>
      </c>
    </row>
    <row r="57" spans="1:7" s="491" customFormat="1" ht="67.5" customHeight="1" x14ac:dyDescent="0.2">
      <c r="A57" s="291" t="s">
        <v>47</v>
      </c>
      <c r="B57" s="292" t="s">
        <v>35</v>
      </c>
      <c r="C57" s="293" t="s">
        <v>36</v>
      </c>
      <c r="D57" s="293" t="s">
        <v>156</v>
      </c>
      <c r="E57" s="294" t="s">
        <v>180</v>
      </c>
      <c r="F57" s="295">
        <v>100</v>
      </c>
      <c r="G57" s="279">
        <v>994100</v>
      </c>
    </row>
    <row r="58" spans="1:7" s="491" customFormat="1" ht="44.25" customHeight="1" x14ac:dyDescent="0.2">
      <c r="A58" s="291" t="s">
        <v>151</v>
      </c>
      <c r="B58" s="292" t="s">
        <v>35</v>
      </c>
      <c r="C58" s="293" t="s">
        <v>36</v>
      </c>
      <c r="D58" s="293" t="s">
        <v>156</v>
      </c>
      <c r="E58" s="294" t="s">
        <v>180</v>
      </c>
      <c r="F58" s="295">
        <v>200</v>
      </c>
      <c r="G58" s="279">
        <v>10000</v>
      </c>
    </row>
    <row r="59" spans="1:7" s="491" customFormat="1" ht="44.25" customHeight="1" x14ac:dyDescent="0.2">
      <c r="A59" s="277" t="s">
        <v>170</v>
      </c>
      <c r="B59" s="297" t="s">
        <v>35</v>
      </c>
      <c r="C59" s="287" t="s">
        <v>36</v>
      </c>
      <c r="D59" s="287" t="s">
        <v>156</v>
      </c>
      <c r="E59" s="298" t="s">
        <v>845</v>
      </c>
      <c r="F59" s="295"/>
      <c r="G59" s="279">
        <f>G60</f>
        <v>268972</v>
      </c>
    </row>
    <row r="60" spans="1:7" s="491" customFormat="1" ht="52.15" customHeight="1" x14ac:dyDescent="0.2">
      <c r="A60" s="360" t="s">
        <v>47</v>
      </c>
      <c r="B60" s="292" t="s">
        <v>35</v>
      </c>
      <c r="C60" s="293" t="s">
        <v>36</v>
      </c>
      <c r="D60" s="293" t="s">
        <v>156</v>
      </c>
      <c r="E60" s="294" t="s">
        <v>845</v>
      </c>
      <c r="F60" s="295">
        <v>100</v>
      </c>
      <c r="G60" s="279">
        <v>268972</v>
      </c>
    </row>
    <row r="61" spans="1:7" s="491" customFormat="1" ht="67.150000000000006" customHeight="1" x14ac:dyDescent="0.2">
      <c r="A61" s="296" t="s">
        <v>662</v>
      </c>
      <c r="B61" s="297" t="s">
        <v>35</v>
      </c>
      <c r="C61" s="287" t="s">
        <v>36</v>
      </c>
      <c r="D61" s="287" t="s">
        <v>156</v>
      </c>
      <c r="E61" s="298" t="s">
        <v>663</v>
      </c>
      <c r="F61" s="351"/>
      <c r="G61" s="328">
        <f>G62</f>
        <v>5000</v>
      </c>
    </row>
    <row r="62" spans="1:7" s="491" customFormat="1" ht="44.25" customHeight="1" x14ac:dyDescent="0.2">
      <c r="A62" s="294" t="s">
        <v>178</v>
      </c>
      <c r="B62" s="292" t="s">
        <v>35</v>
      </c>
      <c r="C62" s="293" t="s">
        <v>36</v>
      </c>
      <c r="D62" s="293" t="s">
        <v>156</v>
      </c>
      <c r="E62" s="294" t="s">
        <v>664</v>
      </c>
      <c r="F62" s="295"/>
      <c r="G62" s="279">
        <f>G63</f>
        <v>5000</v>
      </c>
    </row>
    <row r="63" spans="1:7" s="491" customFormat="1" ht="44.25" customHeight="1" x14ac:dyDescent="0.2">
      <c r="A63" s="291" t="s">
        <v>151</v>
      </c>
      <c r="B63" s="292" t="s">
        <v>35</v>
      </c>
      <c r="C63" s="293" t="s">
        <v>36</v>
      </c>
      <c r="D63" s="293" t="s">
        <v>156</v>
      </c>
      <c r="E63" s="294" t="s">
        <v>664</v>
      </c>
      <c r="F63" s="319">
        <v>200</v>
      </c>
      <c r="G63" s="279">
        <v>5000</v>
      </c>
    </row>
    <row r="64" spans="1:7" s="489" customFormat="1" ht="42.6" customHeight="1" x14ac:dyDescent="0.2">
      <c r="A64" s="277" t="s">
        <v>181</v>
      </c>
      <c r="B64" s="297" t="s">
        <v>35</v>
      </c>
      <c r="C64" s="287" t="s">
        <v>36</v>
      </c>
      <c r="D64" s="287" t="s">
        <v>156</v>
      </c>
      <c r="E64" s="298" t="s">
        <v>396</v>
      </c>
      <c r="F64" s="351"/>
      <c r="G64" s="328">
        <f>G65</f>
        <v>115000</v>
      </c>
    </row>
    <row r="65" spans="1:7" s="489" customFormat="1" ht="22.5" customHeight="1" x14ac:dyDescent="0.2">
      <c r="A65" s="294" t="s">
        <v>178</v>
      </c>
      <c r="B65" s="292" t="s">
        <v>35</v>
      </c>
      <c r="C65" s="293" t="s">
        <v>36</v>
      </c>
      <c r="D65" s="293" t="s">
        <v>156</v>
      </c>
      <c r="E65" s="294" t="s">
        <v>182</v>
      </c>
      <c r="F65" s="295"/>
      <c r="G65" s="279">
        <f>G66</f>
        <v>115000</v>
      </c>
    </row>
    <row r="66" spans="1:7" s="489" customFormat="1" ht="36" customHeight="1" x14ac:dyDescent="0.2">
      <c r="A66" s="291" t="s">
        <v>151</v>
      </c>
      <c r="B66" s="292" t="s">
        <v>35</v>
      </c>
      <c r="C66" s="293" t="s">
        <v>36</v>
      </c>
      <c r="D66" s="293" t="s">
        <v>156</v>
      </c>
      <c r="E66" s="294" t="s">
        <v>182</v>
      </c>
      <c r="F66" s="295">
        <v>200</v>
      </c>
      <c r="G66" s="279">
        <v>115000</v>
      </c>
    </row>
    <row r="67" spans="1:7" s="489" customFormat="1" ht="53.25" customHeight="1" x14ac:dyDescent="0.2">
      <c r="A67" s="296" t="s">
        <v>565</v>
      </c>
      <c r="B67" s="297" t="s">
        <v>35</v>
      </c>
      <c r="C67" s="287" t="s">
        <v>36</v>
      </c>
      <c r="D67" s="287" t="s">
        <v>156</v>
      </c>
      <c r="E67" s="375" t="s">
        <v>359</v>
      </c>
      <c r="F67" s="299"/>
      <c r="G67" s="328">
        <f>G68</f>
        <v>386350</v>
      </c>
    </row>
    <row r="68" spans="1:7" s="489" customFormat="1" ht="79.150000000000006" customHeight="1" x14ac:dyDescent="0.2">
      <c r="A68" s="296" t="s">
        <v>566</v>
      </c>
      <c r="B68" s="297" t="s">
        <v>35</v>
      </c>
      <c r="C68" s="287" t="s">
        <v>36</v>
      </c>
      <c r="D68" s="287" t="s">
        <v>156</v>
      </c>
      <c r="E68" s="298" t="s">
        <v>394</v>
      </c>
      <c r="F68" s="299"/>
      <c r="G68" s="328">
        <f>G69</f>
        <v>386350</v>
      </c>
    </row>
    <row r="69" spans="1:7" s="489" customFormat="1" ht="50.25" customHeight="1" x14ac:dyDescent="0.2">
      <c r="A69" s="296" t="s">
        <v>118</v>
      </c>
      <c r="B69" s="297" t="s">
        <v>35</v>
      </c>
      <c r="C69" s="287" t="s">
        <v>36</v>
      </c>
      <c r="D69" s="287" t="s">
        <v>156</v>
      </c>
      <c r="E69" s="298" t="s">
        <v>398</v>
      </c>
      <c r="F69" s="299"/>
      <c r="G69" s="328">
        <f>G70+G72</f>
        <v>386350</v>
      </c>
    </row>
    <row r="70" spans="1:7" s="489" customFormat="1" ht="18" customHeight="1" x14ac:dyDescent="0.2">
      <c r="A70" s="296" t="s">
        <v>300</v>
      </c>
      <c r="B70" s="297" t="s">
        <v>35</v>
      </c>
      <c r="C70" s="287" t="s">
        <v>36</v>
      </c>
      <c r="D70" s="287" t="s">
        <v>156</v>
      </c>
      <c r="E70" s="298" t="s">
        <v>301</v>
      </c>
      <c r="F70" s="299"/>
      <c r="G70" s="328">
        <f>G71</f>
        <v>10000</v>
      </c>
    </row>
    <row r="71" spans="1:7" s="489" customFormat="1" ht="34.5" customHeight="1" x14ac:dyDescent="0.2">
      <c r="A71" s="291" t="s">
        <v>151</v>
      </c>
      <c r="B71" s="292" t="s">
        <v>35</v>
      </c>
      <c r="C71" s="293" t="s">
        <v>36</v>
      </c>
      <c r="D71" s="293" t="s">
        <v>156</v>
      </c>
      <c r="E71" s="294" t="s">
        <v>301</v>
      </c>
      <c r="F71" s="295">
        <v>200</v>
      </c>
      <c r="G71" s="279">
        <v>10000</v>
      </c>
    </row>
    <row r="72" spans="1:7" s="489" customFormat="1" ht="18" customHeight="1" x14ac:dyDescent="0.2">
      <c r="A72" s="296" t="s">
        <v>119</v>
      </c>
      <c r="B72" s="297" t="s">
        <v>35</v>
      </c>
      <c r="C72" s="287" t="s">
        <v>36</v>
      </c>
      <c r="D72" s="287" t="s">
        <v>156</v>
      </c>
      <c r="E72" s="298" t="s">
        <v>120</v>
      </c>
      <c r="F72" s="299"/>
      <c r="G72" s="328">
        <f>G73</f>
        <v>376350</v>
      </c>
    </row>
    <row r="73" spans="1:7" s="489" customFormat="1" ht="36" customHeight="1" x14ac:dyDescent="0.2">
      <c r="A73" s="291" t="s">
        <v>151</v>
      </c>
      <c r="B73" s="292" t="s">
        <v>35</v>
      </c>
      <c r="C73" s="293" t="s">
        <v>36</v>
      </c>
      <c r="D73" s="293" t="s">
        <v>156</v>
      </c>
      <c r="E73" s="294" t="s">
        <v>120</v>
      </c>
      <c r="F73" s="295">
        <v>200</v>
      </c>
      <c r="G73" s="279">
        <v>376350</v>
      </c>
    </row>
    <row r="74" spans="1:7" s="489" customFormat="1" ht="35.25" customHeight="1" x14ac:dyDescent="0.2">
      <c r="A74" s="296" t="s">
        <v>567</v>
      </c>
      <c r="B74" s="297" t="s">
        <v>35</v>
      </c>
      <c r="C74" s="287" t="s">
        <v>36</v>
      </c>
      <c r="D74" s="287" t="s">
        <v>156</v>
      </c>
      <c r="E74" s="375" t="s">
        <v>360</v>
      </c>
      <c r="F74" s="351"/>
      <c r="G74" s="328">
        <f>G75</f>
        <v>25000</v>
      </c>
    </row>
    <row r="75" spans="1:7" s="489" customFormat="1" ht="65.45" customHeight="1" x14ac:dyDescent="0.2">
      <c r="A75" s="296" t="s">
        <v>568</v>
      </c>
      <c r="B75" s="297" t="s">
        <v>35</v>
      </c>
      <c r="C75" s="287" t="s">
        <v>36</v>
      </c>
      <c r="D75" s="287" t="s">
        <v>156</v>
      </c>
      <c r="E75" s="298" t="s">
        <v>393</v>
      </c>
      <c r="F75" s="351"/>
      <c r="G75" s="328">
        <f>G76</f>
        <v>25000</v>
      </c>
    </row>
    <row r="76" spans="1:7" s="489" customFormat="1" ht="61.9" customHeight="1" x14ac:dyDescent="0.2">
      <c r="A76" s="298" t="s">
        <v>27</v>
      </c>
      <c r="B76" s="297" t="s">
        <v>35</v>
      </c>
      <c r="C76" s="287" t="s">
        <v>36</v>
      </c>
      <c r="D76" s="287" t="s">
        <v>156</v>
      </c>
      <c r="E76" s="298" t="s">
        <v>399</v>
      </c>
      <c r="F76" s="351"/>
      <c r="G76" s="328">
        <f>G77</f>
        <v>25000</v>
      </c>
    </row>
    <row r="77" spans="1:7" s="489" customFormat="1" ht="18" customHeight="1" x14ac:dyDescent="0.2">
      <c r="A77" s="291" t="s">
        <v>183</v>
      </c>
      <c r="B77" s="292" t="s">
        <v>35</v>
      </c>
      <c r="C77" s="293" t="s">
        <v>36</v>
      </c>
      <c r="D77" s="293" t="s">
        <v>156</v>
      </c>
      <c r="E77" s="294" t="s">
        <v>184</v>
      </c>
      <c r="F77" s="319"/>
      <c r="G77" s="279">
        <f>G78</f>
        <v>25000</v>
      </c>
    </row>
    <row r="78" spans="1:7" s="489" customFormat="1" ht="36" customHeight="1" x14ac:dyDescent="0.2">
      <c r="A78" s="291" t="s">
        <v>151</v>
      </c>
      <c r="B78" s="292" t="s">
        <v>35</v>
      </c>
      <c r="C78" s="293" t="s">
        <v>36</v>
      </c>
      <c r="D78" s="293" t="s">
        <v>156</v>
      </c>
      <c r="E78" s="294" t="s">
        <v>184</v>
      </c>
      <c r="F78" s="319">
        <v>200</v>
      </c>
      <c r="G78" s="279">
        <v>25000</v>
      </c>
    </row>
    <row r="79" spans="1:7" s="489" customFormat="1" ht="31.5" customHeight="1" x14ac:dyDescent="0.2">
      <c r="A79" s="298" t="s">
        <v>569</v>
      </c>
      <c r="B79" s="297" t="s">
        <v>35</v>
      </c>
      <c r="C79" s="287" t="s">
        <v>36</v>
      </c>
      <c r="D79" s="287" t="s">
        <v>156</v>
      </c>
      <c r="E79" s="375" t="s">
        <v>361</v>
      </c>
      <c r="F79" s="287"/>
      <c r="G79" s="328">
        <f>G80</f>
        <v>364260</v>
      </c>
    </row>
    <row r="80" spans="1:7" s="489" customFormat="1" ht="83.25" customHeight="1" x14ac:dyDescent="0.2">
      <c r="A80" s="298" t="s">
        <v>570</v>
      </c>
      <c r="B80" s="297" t="s">
        <v>35</v>
      </c>
      <c r="C80" s="287" t="s">
        <v>36</v>
      </c>
      <c r="D80" s="287" t="s">
        <v>156</v>
      </c>
      <c r="E80" s="375" t="s">
        <v>392</v>
      </c>
      <c r="F80" s="293"/>
      <c r="G80" s="328">
        <f>G81</f>
        <v>364260</v>
      </c>
    </row>
    <row r="81" spans="1:7" s="489" customFormat="1" ht="36" customHeight="1" x14ac:dyDescent="0.2">
      <c r="A81" s="277" t="s">
        <v>185</v>
      </c>
      <c r="B81" s="297" t="s">
        <v>35</v>
      </c>
      <c r="C81" s="287" t="s">
        <v>36</v>
      </c>
      <c r="D81" s="287" t="s">
        <v>156</v>
      </c>
      <c r="E81" s="298" t="s">
        <v>400</v>
      </c>
      <c r="F81" s="299"/>
      <c r="G81" s="328">
        <f>G82+G85</f>
        <v>364260</v>
      </c>
    </row>
    <row r="82" spans="1:7" s="501" customFormat="1" ht="31.5" customHeight="1" x14ac:dyDescent="0.2">
      <c r="A82" s="438" t="s">
        <v>1</v>
      </c>
      <c r="B82" s="292" t="s">
        <v>35</v>
      </c>
      <c r="C82" s="293" t="s">
        <v>36</v>
      </c>
      <c r="D82" s="293" t="s">
        <v>156</v>
      </c>
      <c r="E82" s="294" t="s">
        <v>186</v>
      </c>
      <c r="F82" s="295"/>
      <c r="G82" s="279">
        <f>G83+G84</f>
        <v>303559</v>
      </c>
    </row>
    <row r="83" spans="1:7" s="501" customFormat="1" ht="69" customHeight="1" x14ac:dyDescent="0.2">
      <c r="A83" s="291" t="s">
        <v>47</v>
      </c>
      <c r="B83" s="292" t="s">
        <v>35</v>
      </c>
      <c r="C83" s="293" t="s">
        <v>36</v>
      </c>
      <c r="D83" s="293" t="s">
        <v>156</v>
      </c>
      <c r="E83" s="294" t="s">
        <v>186</v>
      </c>
      <c r="F83" s="319">
        <v>100</v>
      </c>
      <c r="G83" s="279">
        <v>284079</v>
      </c>
    </row>
    <row r="84" spans="1:7" s="490" customFormat="1" ht="34.5" customHeight="1" x14ac:dyDescent="0.2">
      <c r="A84" s="291" t="s">
        <v>151</v>
      </c>
      <c r="B84" s="292" t="s">
        <v>35</v>
      </c>
      <c r="C84" s="293" t="s">
        <v>36</v>
      </c>
      <c r="D84" s="293" t="s">
        <v>156</v>
      </c>
      <c r="E84" s="294" t="s">
        <v>186</v>
      </c>
      <c r="F84" s="319">
        <v>200</v>
      </c>
      <c r="G84" s="279">
        <v>19480</v>
      </c>
    </row>
    <row r="85" spans="1:7" s="490" customFormat="1" ht="34.5" customHeight="1" x14ac:dyDescent="0.2">
      <c r="A85" s="307" t="s">
        <v>170</v>
      </c>
      <c r="B85" s="292" t="s">
        <v>35</v>
      </c>
      <c r="C85" s="293" t="s">
        <v>36</v>
      </c>
      <c r="D85" s="293" t="s">
        <v>156</v>
      </c>
      <c r="E85" s="298" t="s">
        <v>844</v>
      </c>
      <c r="F85" s="319"/>
      <c r="G85" s="279">
        <f>G86</f>
        <v>60701</v>
      </c>
    </row>
    <row r="86" spans="1:7" s="490" customFormat="1" ht="34.5" customHeight="1" x14ac:dyDescent="0.2">
      <c r="A86" s="291" t="s">
        <v>47</v>
      </c>
      <c r="B86" s="292" t="s">
        <v>35</v>
      </c>
      <c r="C86" s="293" t="s">
        <v>36</v>
      </c>
      <c r="D86" s="293" t="s">
        <v>156</v>
      </c>
      <c r="E86" s="294" t="s">
        <v>844</v>
      </c>
      <c r="F86" s="319">
        <v>100</v>
      </c>
      <c r="G86" s="279">
        <v>60701</v>
      </c>
    </row>
    <row r="87" spans="1:7" s="490" customFormat="1" ht="51.6" customHeight="1" x14ac:dyDescent="0.2">
      <c r="A87" s="296" t="s">
        <v>650</v>
      </c>
      <c r="B87" s="297" t="s">
        <v>35</v>
      </c>
      <c r="C87" s="287" t="s">
        <v>36</v>
      </c>
      <c r="D87" s="287" t="s">
        <v>156</v>
      </c>
      <c r="E87" s="357" t="s">
        <v>651</v>
      </c>
      <c r="F87" s="354"/>
      <c r="G87" s="328">
        <f>G88</f>
        <v>30000</v>
      </c>
    </row>
    <row r="88" spans="1:7" s="490" customFormat="1" ht="76.150000000000006" customHeight="1" x14ac:dyDescent="0.2">
      <c r="A88" s="296" t="s">
        <v>652</v>
      </c>
      <c r="B88" s="297" t="s">
        <v>35</v>
      </c>
      <c r="C88" s="287" t="s">
        <v>36</v>
      </c>
      <c r="D88" s="287" t="s">
        <v>156</v>
      </c>
      <c r="E88" s="357" t="s">
        <v>653</v>
      </c>
      <c r="F88" s="354"/>
      <c r="G88" s="328">
        <f>G89</f>
        <v>30000</v>
      </c>
    </row>
    <row r="89" spans="1:7" s="490" customFormat="1" ht="69" customHeight="1" x14ac:dyDescent="0.2">
      <c r="A89" s="296" t="s">
        <v>654</v>
      </c>
      <c r="B89" s="297" t="s">
        <v>35</v>
      </c>
      <c r="C89" s="287" t="s">
        <v>36</v>
      </c>
      <c r="D89" s="287" t="s">
        <v>156</v>
      </c>
      <c r="E89" s="357" t="s">
        <v>655</v>
      </c>
      <c r="F89" s="354"/>
      <c r="G89" s="328">
        <f>G90</f>
        <v>30000</v>
      </c>
    </row>
    <row r="90" spans="1:7" s="490" customFormat="1" ht="34.5" customHeight="1" x14ac:dyDescent="0.2">
      <c r="A90" s="291" t="s">
        <v>656</v>
      </c>
      <c r="B90" s="292" t="s">
        <v>35</v>
      </c>
      <c r="C90" s="293" t="s">
        <v>36</v>
      </c>
      <c r="D90" s="293" t="s">
        <v>156</v>
      </c>
      <c r="E90" s="358" t="s">
        <v>657</v>
      </c>
      <c r="F90" s="356"/>
      <c r="G90" s="279">
        <f>G91</f>
        <v>30000</v>
      </c>
    </row>
    <row r="91" spans="1:7" s="490" customFormat="1" ht="34.5" customHeight="1" x14ac:dyDescent="0.2">
      <c r="A91" s="291" t="s">
        <v>275</v>
      </c>
      <c r="B91" s="292" t="s">
        <v>35</v>
      </c>
      <c r="C91" s="293" t="s">
        <v>36</v>
      </c>
      <c r="D91" s="293" t="s">
        <v>156</v>
      </c>
      <c r="E91" s="358" t="s">
        <v>657</v>
      </c>
      <c r="F91" s="356">
        <v>300</v>
      </c>
      <c r="G91" s="279">
        <v>30000</v>
      </c>
    </row>
    <row r="92" spans="1:7" s="492" customFormat="1" ht="36" customHeight="1" x14ac:dyDescent="0.2">
      <c r="A92" s="296" t="s">
        <v>54</v>
      </c>
      <c r="B92" s="297" t="s">
        <v>35</v>
      </c>
      <c r="C92" s="287" t="s">
        <v>36</v>
      </c>
      <c r="D92" s="287" t="s">
        <v>156</v>
      </c>
      <c r="E92" s="298" t="s">
        <v>362</v>
      </c>
      <c r="F92" s="299"/>
      <c r="G92" s="328">
        <f>G93</f>
        <v>5617186.9699999997</v>
      </c>
    </row>
    <row r="93" spans="1:7" s="492" customFormat="1" ht="22.9" customHeight="1" x14ac:dyDescent="0.2">
      <c r="A93" s="296" t="s">
        <v>465</v>
      </c>
      <c r="B93" s="297" t="s">
        <v>35</v>
      </c>
      <c r="C93" s="287" t="s">
        <v>36</v>
      </c>
      <c r="D93" s="287" t="s">
        <v>156</v>
      </c>
      <c r="E93" s="298" t="s">
        <v>391</v>
      </c>
      <c r="F93" s="299"/>
      <c r="G93" s="328">
        <f>G94</f>
        <v>5617186.9699999997</v>
      </c>
    </row>
    <row r="94" spans="1:7" s="492" customFormat="1" ht="31.9" customHeight="1" x14ac:dyDescent="0.2">
      <c r="A94" s="520" t="s">
        <v>434</v>
      </c>
      <c r="B94" s="292" t="s">
        <v>35</v>
      </c>
      <c r="C94" s="293" t="s">
        <v>36</v>
      </c>
      <c r="D94" s="293" t="s">
        <v>156</v>
      </c>
      <c r="E94" s="294" t="s">
        <v>187</v>
      </c>
      <c r="F94" s="295"/>
      <c r="G94" s="279">
        <f>G95+G96</f>
        <v>5617186.9699999997</v>
      </c>
    </row>
    <row r="95" spans="1:7" s="492" customFormat="1" ht="15.75" customHeight="1" x14ac:dyDescent="0.2">
      <c r="A95" s="291" t="s">
        <v>255</v>
      </c>
      <c r="B95" s="292" t="s">
        <v>35</v>
      </c>
      <c r="C95" s="293" t="s">
        <v>36</v>
      </c>
      <c r="D95" s="293" t="s">
        <v>156</v>
      </c>
      <c r="E95" s="294" t="s">
        <v>187</v>
      </c>
      <c r="F95" s="319">
        <v>800</v>
      </c>
      <c r="G95" s="279">
        <v>5543899.9699999997</v>
      </c>
    </row>
    <row r="96" spans="1:7" s="492" customFormat="1" ht="34.9" customHeight="1" x14ac:dyDescent="0.2">
      <c r="A96" s="291" t="s">
        <v>151</v>
      </c>
      <c r="B96" s="292" t="s">
        <v>35</v>
      </c>
      <c r="C96" s="293" t="s">
        <v>36</v>
      </c>
      <c r="D96" s="293" t="s">
        <v>156</v>
      </c>
      <c r="E96" s="294" t="s">
        <v>187</v>
      </c>
      <c r="F96" s="319">
        <v>200</v>
      </c>
      <c r="G96" s="279">
        <v>73287</v>
      </c>
    </row>
    <row r="97" spans="1:7" s="492" customFormat="1" ht="18" customHeight="1" x14ac:dyDescent="0.2">
      <c r="A97" s="296" t="s">
        <v>31</v>
      </c>
      <c r="B97" s="297" t="s">
        <v>35</v>
      </c>
      <c r="C97" s="287" t="s">
        <v>36</v>
      </c>
      <c r="D97" s="287" t="s">
        <v>156</v>
      </c>
      <c r="E97" s="375" t="s">
        <v>351</v>
      </c>
      <c r="F97" s="319"/>
      <c r="G97" s="328">
        <f>G98</f>
        <v>14056116</v>
      </c>
    </row>
    <row r="98" spans="1:7" s="492" customFormat="1" ht="36" customHeight="1" x14ac:dyDescent="0.2">
      <c r="A98" s="296" t="s">
        <v>4</v>
      </c>
      <c r="B98" s="297" t="s">
        <v>35</v>
      </c>
      <c r="C98" s="287" t="s">
        <v>36</v>
      </c>
      <c r="D98" s="287" t="s">
        <v>156</v>
      </c>
      <c r="E98" s="375" t="s">
        <v>352</v>
      </c>
      <c r="F98" s="319"/>
      <c r="G98" s="328">
        <f>+G99+G102+G106+G108</f>
        <v>14056116</v>
      </c>
    </row>
    <row r="99" spans="1:7" s="491" customFormat="1" ht="39" customHeight="1" x14ac:dyDescent="0.2">
      <c r="A99" s="434" t="s">
        <v>843</v>
      </c>
      <c r="B99" s="297" t="s">
        <v>35</v>
      </c>
      <c r="C99" s="287" t="s">
        <v>36</v>
      </c>
      <c r="D99" s="287" t="s">
        <v>156</v>
      </c>
      <c r="E99" s="298" t="s">
        <v>216</v>
      </c>
      <c r="F99" s="287"/>
      <c r="G99" s="328">
        <f>G100+G101</f>
        <v>1366000</v>
      </c>
    </row>
    <row r="100" spans="1:7" s="490" customFormat="1" ht="68.25" customHeight="1" x14ac:dyDescent="0.2">
      <c r="A100" s="291" t="s">
        <v>47</v>
      </c>
      <c r="B100" s="292" t="s">
        <v>35</v>
      </c>
      <c r="C100" s="293" t="s">
        <v>36</v>
      </c>
      <c r="D100" s="293" t="s">
        <v>156</v>
      </c>
      <c r="E100" s="294" t="s">
        <v>216</v>
      </c>
      <c r="F100" s="319">
        <v>100</v>
      </c>
      <c r="G100" s="279">
        <v>1015000</v>
      </c>
    </row>
    <row r="101" spans="1:7" s="503" customFormat="1" ht="33" customHeight="1" x14ac:dyDescent="0.2">
      <c r="A101" s="291" t="s">
        <v>151</v>
      </c>
      <c r="B101" s="292" t="s">
        <v>35</v>
      </c>
      <c r="C101" s="293" t="s">
        <v>36</v>
      </c>
      <c r="D101" s="293" t="s">
        <v>156</v>
      </c>
      <c r="E101" s="294" t="s">
        <v>216</v>
      </c>
      <c r="F101" s="319">
        <v>200</v>
      </c>
      <c r="G101" s="279">
        <v>351000</v>
      </c>
    </row>
    <row r="102" spans="1:7" s="489" customFormat="1" ht="38.450000000000003" customHeight="1" x14ac:dyDescent="0.2">
      <c r="A102" s="296" t="s">
        <v>157</v>
      </c>
      <c r="B102" s="297" t="s">
        <v>35</v>
      </c>
      <c r="C102" s="287" t="s">
        <v>36</v>
      </c>
      <c r="D102" s="287" t="s">
        <v>156</v>
      </c>
      <c r="E102" s="298" t="s">
        <v>188</v>
      </c>
      <c r="F102" s="519"/>
      <c r="G102" s="328">
        <f>G103+G104+G105</f>
        <v>12281046</v>
      </c>
    </row>
    <row r="103" spans="1:7" s="505" customFormat="1" ht="63.75" customHeight="1" x14ac:dyDescent="0.2">
      <c r="A103" s="291" t="s">
        <v>47</v>
      </c>
      <c r="B103" s="292" t="s">
        <v>35</v>
      </c>
      <c r="C103" s="293" t="s">
        <v>36</v>
      </c>
      <c r="D103" s="293" t="s">
        <v>156</v>
      </c>
      <c r="E103" s="294" t="s">
        <v>188</v>
      </c>
      <c r="F103" s="518" t="s">
        <v>160</v>
      </c>
      <c r="G103" s="279">
        <v>8380375</v>
      </c>
    </row>
    <row r="104" spans="1:7" s="489" customFormat="1" ht="38.25" customHeight="1" x14ac:dyDescent="0.2">
      <c r="A104" s="291" t="s">
        <v>151</v>
      </c>
      <c r="B104" s="292" t="s">
        <v>35</v>
      </c>
      <c r="C104" s="293" t="s">
        <v>36</v>
      </c>
      <c r="D104" s="293" t="s">
        <v>156</v>
      </c>
      <c r="E104" s="294" t="s">
        <v>188</v>
      </c>
      <c r="F104" s="518" t="s">
        <v>161</v>
      </c>
      <c r="G104" s="279">
        <v>3853579</v>
      </c>
    </row>
    <row r="105" spans="1:7" s="489" customFormat="1" ht="16.5" customHeight="1" x14ac:dyDescent="0.2">
      <c r="A105" s="291" t="s">
        <v>255</v>
      </c>
      <c r="B105" s="292" t="s">
        <v>35</v>
      </c>
      <c r="C105" s="293" t="s">
        <v>36</v>
      </c>
      <c r="D105" s="293" t="s">
        <v>156</v>
      </c>
      <c r="E105" s="294" t="s">
        <v>188</v>
      </c>
      <c r="F105" s="518" t="s">
        <v>154</v>
      </c>
      <c r="G105" s="279">
        <v>47092</v>
      </c>
    </row>
    <row r="106" spans="1:7" s="491" customFormat="1" ht="33.75" customHeight="1" x14ac:dyDescent="0.2">
      <c r="A106" s="298" t="s">
        <v>53</v>
      </c>
      <c r="B106" s="297" t="s">
        <v>35</v>
      </c>
      <c r="C106" s="287" t="s">
        <v>36</v>
      </c>
      <c r="D106" s="287" t="s">
        <v>156</v>
      </c>
      <c r="E106" s="298" t="s">
        <v>189</v>
      </c>
      <c r="F106" s="287"/>
      <c r="G106" s="328">
        <f>G107</f>
        <v>100000</v>
      </c>
    </row>
    <row r="107" spans="1:7" s="489" customFormat="1" ht="34.9" customHeight="1" x14ac:dyDescent="0.2">
      <c r="A107" s="291" t="s">
        <v>151</v>
      </c>
      <c r="B107" s="292" t="s">
        <v>35</v>
      </c>
      <c r="C107" s="293" t="s">
        <v>36</v>
      </c>
      <c r="D107" s="293" t="s">
        <v>156</v>
      </c>
      <c r="E107" s="294" t="s">
        <v>189</v>
      </c>
      <c r="F107" s="319">
        <v>200</v>
      </c>
      <c r="G107" s="279">
        <v>100000</v>
      </c>
    </row>
    <row r="108" spans="1:7" s="489" customFormat="1" ht="34.9" customHeight="1" x14ac:dyDescent="0.2">
      <c r="A108" s="359" t="s">
        <v>842</v>
      </c>
      <c r="B108" s="297" t="s">
        <v>35</v>
      </c>
      <c r="C108" s="287" t="s">
        <v>36</v>
      </c>
      <c r="D108" s="287" t="s">
        <v>156</v>
      </c>
      <c r="E108" s="298" t="s">
        <v>841</v>
      </c>
      <c r="F108" s="351"/>
      <c r="G108" s="328">
        <f>G109</f>
        <v>309070</v>
      </c>
    </row>
    <row r="109" spans="1:7" s="489" customFormat="1" ht="29.45" customHeight="1" x14ac:dyDescent="0.2">
      <c r="A109" s="294" t="s">
        <v>274</v>
      </c>
      <c r="B109" s="292" t="s">
        <v>35</v>
      </c>
      <c r="C109" s="293" t="s">
        <v>36</v>
      </c>
      <c r="D109" s="293" t="s">
        <v>156</v>
      </c>
      <c r="E109" s="294" t="s">
        <v>841</v>
      </c>
      <c r="F109" s="319">
        <v>500</v>
      </c>
      <c r="G109" s="279">
        <v>309070</v>
      </c>
    </row>
    <row r="110" spans="1:7" s="489" customFormat="1" ht="40.9" customHeight="1" x14ac:dyDescent="0.2">
      <c r="A110" s="298" t="s">
        <v>665</v>
      </c>
      <c r="B110" s="297" t="s">
        <v>35</v>
      </c>
      <c r="C110" s="287" t="s">
        <v>36</v>
      </c>
      <c r="D110" s="287" t="s">
        <v>156</v>
      </c>
      <c r="E110" s="298" t="s">
        <v>668</v>
      </c>
      <c r="F110" s="351"/>
      <c r="G110" s="328">
        <f>G111</f>
        <v>9989013</v>
      </c>
    </row>
    <row r="111" spans="1:7" s="489" customFormat="1" ht="42" customHeight="1" x14ac:dyDescent="0.2">
      <c r="A111" s="298" t="s">
        <v>666</v>
      </c>
      <c r="B111" s="297" t="s">
        <v>35</v>
      </c>
      <c r="C111" s="287" t="s">
        <v>36</v>
      </c>
      <c r="D111" s="287" t="s">
        <v>156</v>
      </c>
      <c r="E111" s="298" t="s">
        <v>669</v>
      </c>
      <c r="F111" s="351"/>
      <c r="G111" s="328">
        <f>G112</f>
        <v>9989013</v>
      </c>
    </row>
    <row r="112" spans="1:7" s="489" customFormat="1" ht="37.9" customHeight="1" x14ac:dyDescent="0.2">
      <c r="A112" s="296" t="s">
        <v>157</v>
      </c>
      <c r="B112" s="297" t="s">
        <v>35</v>
      </c>
      <c r="C112" s="287" t="s">
        <v>36</v>
      </c>
      <c r="D112" s="287" t="s">
        <v>156</v>
      </c>
      <c r="E112" s="298" t="s">
        <v>667</v>
      </c>
      <c r="F112" s="351"/>
      <c r="G112" s="328">
        <f>G113+G114</f>
        <v>9989013</v>
      </c>
    </row>
    <row r="113" spans="1:7" s="489" customFormat="1" ht="73.150000000000006" customHeight="1" x14ac:dyDescent="0.2">
      <c r="A113" s="291" t="s">
        <v>47</v>
      </c>
      <c r="B113" s="292" t="s">
        <v>35</v>
      </c>
      <c r="C113" s="293" t="s">
        <v>36</v>
      </c>
      <c r="D113" s="293" t="s">
        <v>156</v>
      </c>
      <c r="E113" s="294" t="s">
        <v>667</v>
      </c>
      <c r="F113" s="319">
        <v>100</v>
      </c>
      <c r="G113" s="279">
        <v>9483477</v>
      </c>
    </row>
    <row r="114" spans="1:7" s="489" customFormat="1" ht="33" customHeight="1" x14ac:dyDescent="0.2">
      <c r="A114" s="291" t="s">
        <v>151</v>
      </c>
      <c r="B114" s="292" t="s">
        <v>35</v>
      </c>
      <c r="C114" s="293" t="s">
        <v>36</v>
      </c>
      <c r="D114" s="293" t="s">
        <v>156</v>
      </c>
      <c r="E114" s="294" t="s">
        <v>667</v>
      </c>
      <c r="F114" s="319">
        <v>200</v>
      </c>
      <c r="G114" s="279">
        <v>505536</v>
      </c>
    </row>
    <row r="115" spans="1:7" s="489" customFormat="1" ht="31.5" customHeight="1" x14ac:dyDescent="0.2">
      <c r="A115" s="277" t="s">
        <v>309</v>
      </c>
      <c r="B115" s="297" t="s">
        <v>35</v>
      </c>
      <c r="C115" s="287" t="s">
        <v>38</v>
      </c>
      <c r="D115" s="293"/>
      <c r="E115" s="378"/>
      <c r="F115" s="319"/>
      <c r="G115" s="328">
        <f>G116+G133</f>
        <v>1286270</v>
      </c>
    </row>
    <row r="116" spans="1:7" s="489" customFormat="1" ht="42.6" customHeight="1" x14ac:dyDescent="0.2">
      <c r="A116" s="517" t="s">
        <v>683</v>
      </c>
      <c r="B116" s="297" t="s">
        <v>35</v>
      </c>
      <c r="C116" s="287" t="s">
        <v>38</v>
      </c>
      <c r="D116" s="336">
        <v>10</v>
      </c>
      <c r="E116" s="378"/>
      <c r="F116" s="319"/>
      <c r="G116" s="328">
        <f>G117</f>
        <v>1256270</v>
      </c>
    </row>
    <row r="117" spans="1:7" s="497" customFormat="1" ht="67.5" customHeight="1" x14ac:dyDescent="0.2">
      <c r="A117" s="298" t="s">
        <v>857</v>
      </c>
      <c r="B117" s="297" t="s">
        <v>35</v>
      </c>
      <c r="C117" s="287" t="s">
        <v>38</v>
      </c>
      <c r="D117" s="336">
        <v>10</v>
      </c>
      <c r="E117" s="375" t="s">
        <v>363</v>
      </c>
      <c r="F117" s="287"/>
      <c r="G117" s="328">
        <f>G122+G118</f>
        <v>1256270</v>
      </c>
    </row>
    <row r="118" spans="1:7" s="497" customFormat="1" ht="112.5" customHeight="1" x14ac:dyDescent="0.2">
      <c r="A118" s="296" t="s">
        <v>572</v>
      </c>
      <c r="B118" s="297" t="s">
        <v>35</v>
      </c>
      <c r="C118" s="287" t="s">
        <v>38</v>
      </c>
      <c r="D118" s="336">
        <v>10</v>
      </c>
      <c r="E118" s="375" t="s">
        <v>431</v>
      </c>
      <c r="F118" s="287"/>
      <c r="G118" s="328">
        <f>G119</f>
        <v>10000</v>
      </c>
    </row>
    <row r="119" spans="1:7" s="497" customFormat="1" ht="51" customHeight="1" x14ac:dyDescent="0.2">
      <c r="A119" s="298" t="s">
        <v>338</v>
      </c>
      <c r="B119" s="297" t="s">
        <v>35</v>
      </c>
      <c r="C119" s="287" t="s">
        <v>38</v>
      </c>
      <c r="D119" s="336">
        <v>10</v>
      </c>
      <c r="E119" s="298" t="s">
        <v>432</v>
      </c>
      <c r="F119" s="299"/>
      <c r="G119" s="328">
        <f>G120</f>
        <v>10000</v>
      </c>
    </row>
    <row r="120" spans="1:7" s="497" customFormat="1" ht="47.25" customHeight="1" x14ac:dyDescent="0.2">
      <c r="A120" s="291" t="s">
        <v>52</v>
      </c>
      <c r="B120" s="297" t="s">
        <v>35</v>
      </c>
      <c r="C120" s="287" t="s">
        <v>38</v>
      </c>
      <c r="D120" s="336">
        <v>10</v>
      </c>
      <c r="E120" s="358" t="s">
        <v>337</v>
      </c>
      <c r="F120" s="452"/>
      <c r="G120" s="279">
        <f>G121</f>
        <v>10000</v>
      </c>
    </row>
    <row r="121" spans="1:7" s="497" customFormat="1" ht="33" customHeight="1" x14ac:dyDescent="0.2">
      <c r="A121" s="291" t="s">
        <v>151</v>
      </c>
      <c r="B121" s="292" t="s">
        <v>35</v>
      </c>
      <c r="C121" s="293" t="s">
        <v>38</v>
      </c>
      <c r="D121" s="337">
        <v>10</v>
      </c>
      <c r="E121" s="358" t="s">
        <v>337</v>
      </c>
      <c r="F121" s="356">
        <v>200</v>
      </c>
      <c r="G121" s="279">
        <v>10000</v>
      </c>
    </row>
    <row r="122" spans="1:7" s="516" customFormat="1" ht="115.5" customHeight="1" x14ac:dyDescent="0.2">
      <c r="A122" s="296" t="s">
        <v>573</v>
      </c>
      <c r="B122" s="297" t="s">
        <v>35</v>
      </c>
      <c r="C122" s="287" t="s">
        <v>38</v>
      </c>
      <c r="D122" s="336">
        <v>10</v>
      </c>
      <c r="E122" s="375" t="s">
        <v>390</v>
      </c>
      <c r="F122" s="287"/>
      <c r="G122" s="328">
        <f>G126+G129+G123</f>
        <v>1246270</v>
      </c>
    </row>
    <row r="123" spans="1:7" s="516" customFormat="1" ht="58.9" customHeight="1" x14ac:dyDescent="0.2">
      <c r="A123" s="277" t="s">
        <v>146</v>
      </c>
      <c r="B123" s="297" t="s">
        <v>35</v>
      </c>
      <c r="C123" s="287" t="s">
        <v>38</v>
      </c>
      <c r="D123" s="336">
        <v>10</v>
      </c>
      <c r="E123" s="298" t="s">
        <v>401</v>
      </c>
      <c r="F123" s="299"/>
      <c r="G123" s="328">
        <f>G124</f>
        <v>10000</v>
      </c>
    </row>
    <row r="124" spans="1:7" s="516" customFormat="1" ht="58.9" customHeight="1" x14ac:dyDescent="0.2">
      <c r="A124" s="291" t="s">
        <v>52</v>
      </c>
      <c r="B124" s="297" t="s">
        <v>35</v>
      </c>
      <c r="C124" s="287" t="s">
        <v>38</v>
      </c>
      <c r="D124" s="336">
        <v>10</v>
      </c>
      <c r="E124" s="358" t="s">
        <v>148</v>
      </c>
      <c r="F124" s="452"/>
      <c r="G124" s="279">
        <f>G125</f>
        <v>10000</v>
      </c>
    </row>
    <row r="125" spans="1:7" s="516" customFormat="1" ht="58.9" customHeight="1" x14ac:dyDescent="0.2">
      <c r="A125" s="291" t="s">
        <v>151</v>
      </c>
      <c r="B125" s="292" t="s">
        <v>35</v>
      </c>
      <c r="C125" s="293" t="s">
        <v>38</v>
      </c>
      <c r="D125" s="337">
        <v>10</v>
      </c>
      <c r="E125" s="358" t="s">
        <v>148</v>
      </c>
      <c r="F125" s="356">
        <v>200</v>
      </c>
      <c r="G125" s="279">
        <v>10000</v>
      </c>
    </row>
    <row r="126" spans="1:7" s="516" customFormat="1" ht="33" customHeight="1" x14ac:dyDescent="0.2">
      <c r="A126" s="277" t="s">
        <v>190</v>
      </c>
      <c r="B126" s="297" t="s">
        <v>35</v>
      </c>
      <c r="C126" s="287" t="s">
        <v>38</v>
      </c>
      <c r="D126" s="336">
        <v>10</v>
      </c>
      <c r="E126" s="298" t="s">
        <v>402</v>
      </c>
      <c r="F126" s="319"/>
      <c r="G126" s="328">
        <f>G127</f>
        <v>190000</v>
      </c>
    </row>
    <row r="127" spans="1:7" s="516" customFormat="1" ht="51" customHeight="1" x14ac:dyDescent="0.2">
      <c r="A127" s="291" t="s">
        <v>52</v>
      </c>
      <c r="B127" s="297" t="s">
        <v>35</v>
      </c>
      <c r="C127" s="287" t="s">
        <v>38</v>
      </c>
      <c r="D127" s="336">
        <v>10</v>
      </c>
      <c r="E127" s="294" t="s">
        <v>259</v>
      </c>
      <c r="F127" s="295"/>
      <c r="G127" s="279">
        <f>G128</f>
        <v>190000</v>
      </c>
    </row>
    <row r="128" spans="1:7" s="516" customFormat="1" ht="32.25" customHeight="1" x14ac:dyDescent="0.2">
      <c r="A128" s="291" t="s">
        <v>151</v>
      </c>
      <c r="B128" s="292" t="s">
        <v>35</v>
      </c>
      <c r="C128" s="293" t="s">
        <v>38</v>
      </c>
      <c r="D128" s="337">
        <v>10</v>
      </c>
      <c r="E128" s="294" t="s">
        <v>259</v>
      </c>
      <c r="F128" s="319">
        <v>200</v>
      </c>
      <c r="G128" s="279">
        <v>190000</v>
      </c>
    </row>
    <row r="129" spans="1:7" s="516" customFormat="1" ht="46.15" customHeight="1" x14ac:dyDescent="0.2">
      <c r="A129" s="296" t="s">
        <v>840</v>
      </c>
      <c r="B129" s="297" t="s">
        <v>35</v>
      </c>
      <c r="C129" s="287" t="s">
        <v>38</v>
      </c>
      <c r="D129" s="336">
        <v>10</v>
      </c>
      <c r="E129" s="298" t="s">
        <v>839</v>
      </c>
      <c r="F129" s="319"/>
      <c r="G129" s="279">
        <f>G130</f>
        <v>1046270</v>
      </c>
    </row>
    <row r="130" spans="1:7" s="516" customFormat="1" ht="54" customHeight="1" x14ac:dyDescent="0.2">
      <c r="A130" s="291" t="s">
        <v>52</v>
      </c>
      <c r="B130" s="297" t="s">
        <v>35</v>
      </c>
      <c r="C130" s="287" t="s">
        <v>38</v>
      </c>
      <c r="D130" s="336">
        <v>10</v>
      </c>
      <c r="E130" s="294" t="s">
        <v>838</v>
      </c>
      <c r="F130" s="319"/>
      <c r="G130" s="279">
        <f>G131</f>
        <v>1046270</v>
      </c>
    </row>
    <row r="131" spans="1:7" s="516" customFormat="1" ht="32.25" customHeight="1" x14ac:dyDescent="0.2">
      <c r="A131" s="291" t="s">
        <v>151</v>
      </c>
      <c r="B131" s="292" t="s">
        <v>35</v>
      </c>
      <c r="C131" s="293" t="s">
        <v>38</v>
      </c>
      <c r="D131" s="337">
        <v>10</v>
      </c>
      <c r="E131" s="294" t="s">
        <v>838</v>
      </c>
      <c r="F131" s="319">
        <v>200</v>
      </c>
      <c r="G131" s="279">
        <f>1580270-534000</f>
        <v>1046270</v>
      </c>
    </row>
    <row r="132" spans="1:7" s="489" customFormat="1" ht="35.25" customHeight="1" x14ac:dyDescent="0.2">
      <c r="A132" s="296" t="s">
        <v>264</v>
      </c>
      <c r="B132" s="297" t="s">
        <v>35</v>
      </c>
      <c r="C132" s="343" t="s">
        <v>38</v>
      </c>
      <c r="D132" s="351">
        <v>14</v>
      </c>
      <c r="E132" s="378"/>
      <c r="F132" s="319"/>
      <c r="G132" s="328">
        <f>G133</f>
        <v>30000</v>
      </c>
    </row>
    <row r="133" spans="1:7" s="489" customFormat="1" ht="34.5" customHeight="1" x14ac:dyDescent="0.2">
      <c r="A133" s="296" t="s">
        <v>574</v>
      </c>
      <c r="B133" s="297" t="s">
        <v>35</v>
      </c>
      <c r="C133" s="343" t="s">
        <v>38</v>
      </c>
      <c r="D133" s="351">
        <v>14</v>
      </c>
      <c r="E133" s="375" t="s">
        <v>364</v>
      </c>
      <c r="F133" s="351"/>
      <c r="G133" s="328">
        <f>G134</f>
        <v>30000</v>
      </c>
    </row>
    <row r="134" spans="1:7" s="489" customFormat="1" ht="67.5" customHeight="1" x14ac:dyDescent="0.2">
      <c r="A134" s="296" t="s">
        <v>575</v>
      </c>
      <c r="B134" s="297" t="s">
        <v>35</v>
      </c>
      <c r="C134" s="343" t="s">
        <v>38</v>
      </c>
      <c r="D134" s="351">
        <v>14</v>
      </c>
      <c r="E134" s="375" t="s">
        <v>389</v>
      </c>
      <c r="F134" s="351"/>
      <c r="G134" s="328">
        <f>G135+G138+G141</f>
        <v>30000</v>
      </c>
    </row>
    <row r="135" spans="1:7" s="489" customFormat="1" ht="48.75" customHeight="1" x14ac:dyDescent="0.2">
      <c r="A135" s="296" t="s">
        <v>132</v>
      </c>
      <c r="B135" s="297" t="s">
        <v>35</v>
      </c>
      <c r="C135" s="343" t="s">
        <v>38</v>
      </c>
      <c r="D135" s="351">
        <v>14</v>
      </c>
      <c r="E135" s="298" t="s">
        <v>403</v>
      </c>
      <c r="F135" s="351"/>
      <c r="G135" s="328">
        <f>G136</f>
        <v>10000</v>
      </c>
    </row>
    <row r="136" spans="1:7" s="489" customFormat="1" ht="35.25" customHeight="1" x14ac:dyDescent="0.2">
      <c r="A136" s="291" t="s">
        <v>256</v>
      </c>
      <c r="B136" s="292" t="s">
        <v>35</v>
      </c>
      <c r="C136" s="345" t="s">
        <v>38</v>
      </c>
      <c r="D136" s="319">
        <v>14</v>
      </c>
      <c r="E136" s="294" t="s">
        <v>192</v>
      </c>
      <c r="F136" s="319"/>
      <c r="G136" s="279">
        <f>G137</f>
        <v>10000</v>
      </c>
    </row>
    <row r="137" spans="1:7" s="489" customFormat="1" ht="35.25" customHeight="1" x14ac:dyDescent="0.2">
      <c r="A137" s="291" t="s">
        <v>151</v>
      </c>
      <c r="B137" s="292" t="s">
        <v>35</v>
      </c>
      <c r="C137" s="345" t="s">
        <v>38</v>
      </c>
      <c r="D137" s="319">
        <v>14</v>
      </c>
      <c r="E137" s="294" t="s">
        <v>192</v>
      </c>
      <c r="F137" s="319">
        <v>200</v>
      </c>
      <c r="G137" s="279">
        <v>10000</v>
      </c>
    </row>
    <row r="138" spans="1:7" s="489" customFormat="1" ht="35.25" customHeight="1" x14ac:dyDescent="0.2">
      <c r="A138" s="296" t="s">
        <v>191</v>
      </c>
      <c r="B138" s="297" t="s">
        <v>35</v>
      </c>
      <c r="C138" s="343" t="s">
        <v>38</v>
      </c>
      <c r="D138" s="351">
        <v>14</v>
      </c>
      <c r="E138" s="375" t="s">
        <v>404</v>
      </c>
      <c r="F138" s="351"/>
      <c r="G138" s="328">
        <f>G139</f>
        <v>15000</v>
      </c>
    </row>
    <row r="139" spans="1:7" s="489" customFormat="1" ht="35.25" customHeight="1" x14ac:dyDescent="0.2">
      <c r="A139" s="291" t="s">
        <v>256</v>
      </c>
      <c r="B139" s="292" t="s">
        <v>35</v>
      </c>
      <c r="C139" s="345" t="s">
        <v>38</v>
      </c>
      <c r="D139" s="319">
        <v>14</v>
      </c>
      <c r="E139" s="294" t="s">
        <v>25</v>
      </c>
      <c r="F139" s="319"/>
      <c r="G139" s="279">
        <f>G140</f>
        <v>15000</v>
      </c>
    </row>
    <row r="140" spans="1:7" s="489" customFormat="1" ht="35.25" customHeight="1" x14ac:dyDescent="0.2">
      <c r="A140" s="291" t="s">
        <v>151</v>
      </c>
      <c r="B140" s="292" t="s">
        <v>35</v>
      </c>
      <c r="C140" s="345" t="s">
        <v>38</v>
      </c>
      <c r="D140" s="319">
        <v>14</v>
      </c>
      <c r="E140" s="294" t="s">
        <v>25</v>
      </c>
      <c r="F140" s="319">
        <v>200</v>
      </c>
      <c r="G140" s="279">
        <v>15000</v>
      </c>
    </row>
    <row r="141" spans="1:7" s="489" customFormat="1" ht="35.25" customHeight="1" x14ac:dyDescent="0.2">
      <c r="A141" s="296" t="s">
        <v>150</v>
      </c>
      <c r="B141" s="297" t="s">
        <v>35</v>
      </c>
      <c r="C141" s="343" t="s">
        <v>38</v>
      </c>
      <c r="D141" s="351">
        <v>14</v>
      </c>
      <c r="E141" s="375" t="s">
        <v>405</v>
      </c>
      <c r="F141" s="351"/>
      <c r="G141" s="328">
        <f>G142</f>
        <v>5000</v>
      </c>
    </row>
    <row r="142" spans="1:7" s="489" customFormat="1" ht="35.25" customHeight="1" x14ac:dyDescent="0.2">
      <c r="A142" s="291" t="s">
        <v>256</v>
      </c>
      <c r="B142" s="292" t="s">
        <v>35</v>
      </c>
      <c r="C142" s="345" t="s">
        <v>38</v>
      </c>
      <c r="D142" s="319">
        <v>14</v>
      </c>
      <c r="E142" s="294" t="s">
        <v>149</v>
      </c>
      <c r="F142" s="319"/>
      <c r="G142" s="279">
        <f>G143</f>
        <v>5000</v>
      </c>
    </row>
    <row r="143" spans="1:7" s="489" customFormat="1" ht="35.25" customHeight="1" x14ac:dyDescent="0.2">
      <c r="A143" s="291" t="s">
        <v>151</v>
      </c>
      <c r="B143" s="292" t="s">
        <v>35</v>
      </c>
      <c r="C143" s="345" t="s">
        <v>38</v>
      </c>
      <c r="D143" s="319">
        <v>14</v>
      </c>
      <c r="E143" s="294" t="s">
        <v>149</v>
      </c>
      <c r="F143" s="319">
        <v>200</v>
      </c>
      <c r="G143" s="279">
        <v>5000</v>
      </c>
    </row>
    <row r="144" spans="1:7" s="515" customFormat="1" ht="19.5" x14ac:dyDescent="0.2">
      <c r="A144" s="296" t="s">
        <v>126</v>
      </c>
      <c r="B144" s="297" t="s">
        <v>35</v>
      </c>
      <c r="C144" s="287" t="s">
        <v>39</v>
      </c>
      <c r="D144" s="287"/>
      <c r="E144" s="487"/>
      <c r="F144" s="287"/>
      <c r="G144" s="328">
        <f>G145+G154+G165+G178</f>
        <v>15570170.470000001</v>
      </c>
    </row>
    <row r="145" spans="1:7" s="515" customFormat="1" ht="19.5" x14ac:dyDescent="0.2">
      <c r="A145" s="296" t="s">
        <v>51</v>
      </c>
      <c r="B145" s="297" t="s">
        <v>35</v>
      </c>
      <c r="C145" s="287" t="s">
        <v>39</v>
      </c>
      <c r="D145" s="287" t="s">
        <v>36</v>
      </c>
      <c r="E145" s="487"/>
      <c r="F145" s="287"/>
      <c r="G145" s="328">
        <f>G146</f>
        <v>385827</v>
      </c>
    </row>
    <row r="146" spans="1:7" s="492" customFormat="1" ht="32.25" customHeight="1" x14ac:dyDescent="0.2">
      <c r="A146" s="298" t="s">
        <v>576</v>
      </c>
      <c r="B146" s="297" t="s">
        <v>35</v>
      </c>
      <c r="C146" s="287" t="s">
        <v>39</v>
      </c>
      <c r="D146" s="287" t="s">
        <v>36</v>
      </c>
      <c r="E146" s="375" t="s">
        <v>365</v>
      </c>
      <c r="F146" s="287"/>
      <c r="G146" s="328">
        <f>G147</f>
        <v>385827</v>
      </c>
    </row>
    <row r="147" spans="1:7" s="500" customFormat="1" ht="50.25" customHeight="1" x14ac:dyDescent="0.2">
      <c r="A147" s="298" t="s">
        <v>578</v>
      </c>
      <c r="B147" s="297" t="s">
        <v>35</v>
      </c>
      <c r="C147" s="287" t="s">
        <v>39</v>
      </c>
      <c r="D147" s="287" t="s">
        <v>36</v>
      </c>
      <c r="E147" s="375" t="s">
        <v>387</v>
      </c>
      <c r="F147" s="287"/>
      <c r="G147" s="328">
        <f>G148</f>
        <v>385827</v>
      </c>
    </row>
    <row r="148" spans="1:7" s="500" customFormat="1" ht="66.75" customHeight="1" x14ac:dyDescent="0.2">
      <c r="A148" s="298" t="s">
        <v>193</v>
      </c>
      <c r="B148" s="297" t="s">
        <v>35</v>
      </c>
      <c r="C148" s="287" t="s">
        <v>39</v>
      </c>
      <c r="D148" s="287" t="s">
        <v>36</v>
      </c>
      <c r="E148" s="298" t="s">
        <v>407</v>
      </c>
      <c r="F148" s="299"/>
      <c r="G148" s="328">
        <f>G149+G152</f>
        <v>385827</v>
      </c>
    </row>
    <row r="149" spans="1:7" s="491" customFormat="1" ht="34.5" customHeight="1" x14ac:dyDescent="0.2">
      <c r="A149" s="277" t="s">
        <v>2</v>
      </c>
      <c r="B149" s="297" t="s">
        <v>35</v>
      </c>
      <c r="C149" s="287" t="s">
        <v>39</v>
      </c>
      <c r="D149" s="287" t="s">
        <v>36</v>
      </c>
      <c r="E149" s="298" t="s">
        <v>194</v>
      </c>
      <c r="F149" s="299"/>
      <c r="G149" s="328">
        <f>G150+G151</f>
        <v>334700</v>
      </c>
    </row>
    <row r="150" spans="1:7" s="505" customFormat="1" ht="63.75" customHeight="1" x14ac:dyDescent="0.2">
      <c r="A150" s="291" t="s">
        <v>47</v>
      </c>
      <c r="B150" s="292" t="s">
        <v>35</v>
      </c>
      <c r="C150" s="293" t="s">
        <v>39</v>
      </c>
      <c r="D150" s="293" t="s">
        <v>36</v>
      </c>
      <c r="E150" s="294" t="s">
        <v>194</v>
      </c>
      <c r="F150" s="319">
        <v>100</v>
      </c>
      <c r="G150" s="279">
        <v>328868</v>
      </c>
    </row>
    <row r="151" spans="1:7" s="505" customFormat="1" ht="39.75" customHeight="1" x14ac:dyDescent="0.2">
      <c r="A151" s="291" t="s">
        <v>151</v>
      </c>
      <c r="B151" s="292" t="s">
        <v>35</v>
      </c>
      <c r="C151" s="293" t="s">
        <v>39</v>
      </c>
      <c r="D151" s="293" t="s">
        <v>36</v>
      </c>
      <c r="E151" s="294" t="s">
        <v>194</v>
      </c>
      <c r="F151" s="319">
        <v>200</v>
      </c>
      <c r="G151" s="279">
        <v>5832</v>
      </c>
    </row>
    <row r="152" spans="1:7" s="505" customFormat="1" ht="39.75" customHeight="1" x14ac:dyDescent="0.2">
      <c r="A152" s="359" t="s">
        <v>176</v>
      </c>
      <c r="B152" s="297" t="s">
        <v>35</v>
      </c>
      <c r="C152" s="287" t="s">
        <v>39</v>
      </c>
      <c r="D152" s="287" t="s">
        <v>36</v>
      </c>
      <c r="E152" s="298" t="s">
        <v>837</v>
      </c>
      <c r="F152" s="351"/>
      <c r="G152" s="279">
        <f>G153</f>
        <v>51127</v>
      </c>
    </row>
    <row r="153" spans="1:7" s="505" customFormat="1" ht="53.45" customHeight="1" x14ac:dyDescent="0.2">
      <c r="A153" s="291" t="s">
        <v>47</v>
      </c>
      <c r="B153" s="292" t="s">
        <v>35</v>
      </c>
      <c r="C153" s="293" t="s">
        <v>39</v>
      </c>
      <c r="D153" s="293" t="s">
        <v>36</v>
      </c>
      <c r="E153" s="294" t="s">
        <v>837</v>
      </c>
      <c r="F153" s="319">
        <v>100</v>
      </c>
      <c r="G153" s="279">
        <v>51127</v>
      </c>
    </row>
    <row r="154" spans="1:7" s="513" customFormat="1" ht="20.25" customHeight="1" x14ac:dyDescent="0.2">
      <c r="A154" s="451" t="s">
        <v>167</v>
      </c>
      <c r="B154" s="297" t="s">
        <v>35</v>
      </c>
      <c r="C154" s="287" t="s">
        <v>39</v>
      </c>
      <c r="D154" s="287" t="s">
        <v>41</v>
      </c>
      <c r="E154" s="514"/>
      <c r="F154" s="287"/>
      <c r="G154" s="328">
        <f>G155</f>
        <v>12188196.470000001</v>
      </c>
    </row>
    <row r="155" spans="1:7" s="492" customFormat="1" ht="66.599999999999994" customHeight="1" x14ac:dyDescent="0.2">
      <c r="A155" s="296" t="s">
        <v>579</v>
      </c>
      <c r="B155" s="297" t="s">
        <v>35</v>
      </c>
      <c r="C155" s="287" t="s">
        <v>39</v>
      </c>
      <c r="D155" s="287" t="s">
        <v>41</v>
      </c>
      <c r="E155" s="375" t="s">
        <v>366</v>
      </c>
      <c r="F155" s="287"/>
      <c r="G155" s="328">
        <f>G156</f>
        <v>12188196.470000001</v>
      </c>
    </row>
    <row r="156" spans="1:7" s="492" customFormat="1" ht="81.75" customHeight="1" x14ac:dyDescent="0.2">
      <c r="A156" s="296" t="s">
        <v>580</v>
      </c>
      <c r="B156" s="297" t="s">
        <v>35</v>
      </c>
      <c r="C156" s="287" t="s">
        <v>39</v>
      </c>
      <c r="D156" s="287" t="s">
        <v>41</v>
      </c>
      <c r="E156" s="375" t="s">
        <v>386</v>
      </c>
      <c r="F156" s="287"/>
      <c r="G156" s="328">
        <f>G157</f>
        <v>12188196.470000001</v>
      </c>
    </row>
    <row r="157" spans="1:7" s="492" customFormat="1" ht="52.5" customHeight="1" x14ac:dyDescent="0.2">
      <c r="A157" s="277" t="s">
        <v>195</v>
      </c>
      <c r="B157" s="297" t="s">
        <v>35</v>
      </c>
      <c r="C157" s="287" t="s">
        <v>39</v>
      </c>
      <c r="D157" s="287" t="s">
        <v>41</v>
      </c>
      <c r="E157" s="298" t="s">
        <v>408</v>
      </c>
      <c r="F157" s="299"/>
      <c r="G157" s="328">
        <f>G161+G163+G158</f>
        <v>12188196.470000001</v>
      </c>
    </row>
    <row r="158" spans="1:7" s="492" customFormat="1" ht="52.5" customHeight="1" x14ac:dyDescent="0.2">
      <c r="A158" s="277" t="s">
        <v>836</v>
      </c>
      <c r="B158" s="297" t="s">
        <v>35</v>
      </c>
      <c r="C158" s="287" t="s">
        <v>39</v>
      </c>
      <c r="D158" s="287" t="s">
        <v>41</v>
      </c>
      <c r="E158" s="298" t="s">
        <v>835</v>
      </c>
      <c r="F158" s="299"/>
      <c r="G158" s="328">
        <f>G160+G159</f>
        <v>770000</v>
      </c>
    </row>
    <row r="159" spans="1:7" s="492" customFormat="1" ht="42" customHeight="1" x14ac:dyDescent="0.2">
      <c r="A159" s="438" t="s">
        <v>151</v>
      </c>
      <c r="B159" s="292" t="s">
        <v>35</v>
      </c>
      <c r="C159" s="293" t="s">
        <v>39</v>
      </c>
      <c r="D159" s="293" t="s">
        <v>41</v>
      </c>
      <c r="E159" s="294" t="s">
        <v>835</v>
      </c>
      <c r="F159" s="295">
        <v>200</v>
      </c>
      <c r="G159" s="279">
        <v>350000</v>
      </c>
    </row>
    <row r="160" spans="1:7" s="492" customFormat="1" ht="37.9" customHeight="1" x14ac:dyDescent="0.2">
      <c r="A160" s="341" t="s">
        <v>539</v>
      </c>
      <c r="B160" s="292" t="s">
        <v>35</v>
      </c>
      <c r="C160" s="293" t="s">
        <v>39</v>
      </c>
      <c r="D160" s="293" t="s">
        <v>41</v>
      </c>
      <c r="E160" s="294" t="s">
        <v>835</v>
      </c>
      <c r="F160" s="295">
        <v>400</v>
      </c>
      <c r="G160" s="279">
        <f>370000+50000</f>
        <v>420000</v>
      </c>
    </row>
    <row r="161" spans="1:7" s="492" customFormat="1" ht="34.15" customHeight="1" x14ac:dyDescent="0.2">
      <c r="A161" s="307" t="s">
        <v>834</v>
      </c>
      <c r="B161" s="297" t="s">
        <v>35</v>
      </c>
      <c r="C161" s="287" t="s">
        <v>39</v>
      </c>
      <c r="D161" s="287" t="s">
        <v>41</v>
      </c>
      <c r="E161" s="298" t="s">
        <v>833</v>
      </c>
      <c r="F161" s="299"/>
      <c r="G161" s="328">
        <f>G162</f>
        <v>8443546.4700000007</v>
      </c>
    </row>
    <row r="162" spans="1:7" s="492" customFormat="1" ht="34.15" customHeight="1" x14ac:dyDescent="0.2">
      <c r="A162" s="341" t="s">
        <v>539</v>
      </c>
      <c r="B162" s="292" t="s">
        <v>35</v>
      </c>
      <c r="C162" s="293" t="s">
        <v>39</v>
      </c>
      <c r="D162" s="293" t="s">
        <v>41</v>
      </c>
      <c r="E162" s="294" t="s">
        <v>833</v>
      </c>
      <c r="F162" s="295">
        <v>400</v>
      </c>
      <c r="G162" s="279">
        <v>8443546.4700000007</v>
      </c>
    </row>
    <row r="163" spans="1:7" s="492" customFormat="1" ht="33.75" customHeight="1" x14ac:dyDescent="0.2">
      <c r="A163" s="296" t="s">
        <v>9</v>
      </c>
      <c r="B163" s="297" t="s">
        <v>35</v>
      </c>
      <c r="C163" s="287" t="s">
        <v>39</v>
      </c>
      <c r="D163" s="287" t="s">
        <v>41</v>
      </c>
      <c r="E163" s="298" t="s">
        <v>196</v>
      </c>
      <c r="F163" s="299"/>
      <c r="G163" s="328">
        <f>G164</f>
        <v>2974650</v>
      </c>
    </row>
    <row r="164" spans="1:7" s="492" customFormat="1" ht="33.75" customHeight="1" x14ac:dyDescent="0.2">
      <c r="A164" s="291" t="s">
        <v>151</v>
      </c>
      <c r="B164" s="292" t="s">
        <v>35</v>
      </c>
      <c r="C164" s="293" t="s">
        <v>39</v>
      </c>
      <c r="D164" s="293" t="s">
        <v>41</v>
      </c>
      <c r="E164" s="294" t="s">
        <v>196</v>
      </c>
      <c r="F164" s="295">
        <v>200</v>
      </c>
      <c r="G164" s="279">
        <v>2974650</v>
      </c>
    </row>
    <row r="165" spans="1:7" s="492" customFormat="1" ht="20.25" customHeight="1" x14ac:dyDescent="0.2">
      <c r="A165" s="448" t="s">
        <v>117</v>
      </c>
      <c r="B165" s="297" t="s">
        <v>35</v>
      </c>
      <c r="C165" s="336" t="s">
        <v>39</v>
      </c>
      <c r="D165" s="336" t="s">
        <v>45</v>
      </c>
      <c r="E165" s="449"/>
      <c r="F165" s="299"/>
      <c r="G165" s="328">
        <f>G166</f>
        <v>175000</v>
      </c>
    </row>
    <row r="166" spans="1:7" s="492" customFormat="1" ht="33.75" customHeight="1" x14ac:dyDescent="0.2">
      <c r="A166" s="359" t="s">
        <v>581</v>
      </c>
      <c r="B166" s="297" t="s">
        <v>35</v>
      </c>
      <c r="C166" s="336" t="s">
        <v>39</v>
      </c>
      <c r="D166" s="336" t="s">
        <v>45</v>
      </c>
      <c r="E166" s="298" t="s">
        <v>367</v>
      </c>
      <c r="F166" s="299"/>
      <c r="G166" s="328">
        <f>G171+G167</f>
        <v>175000</v>
      </c>
    </row>
    <row r="167" spans="1:7" s="492" customFormat="1" ht="51" customHeight="1" x14ac:dyDescent="0.2">
      <c r="A167" s="359" t="s">
        <v>582</v>
      </c>
      <c r="B167" s="297" t="s">
        <v>35</v>
      </c>
      <c r="C167" s="336" t="s">
        <v>39</v>
      </c>
      <c r="D167" s="336" t="s">
        <v>45</v>
      </c>
      <c r="E167" s="298" t="s">
        <v>385</v>
      </c>
      <c r="F167" s="299"/>
      <c r="G167" s="328">
        <f>G168</f>
        <v>105000</v>
      </c>
    </row>
    <row r="168" spans="1:7" s="492" customFormat="1" ht="33.75" customHeight="1" x14ac:dyDescent="0.2">
      <c r="A168" s="359" t="s">
        <v>19</v>
      </c>
      <c r="B168" s="297" t="s">
        <v>35</v>
      </c>
      <c r="C168" s="336" t="s">
        <v>39</v>
      </c>
      <c r="D168" s="336" t="s">
        <v>45</v>
      </c>
      <c r="E168" s="298" t="s">
        <v>409</v>
      </c>
      <c r="F168" s="299"/>
      <c r="G168" s="328">
        <f>G169</f>
        <v>105000</v>
      </c>
    </row>
    <row r="169" spans="1:7" s="492" customFormat="1" ht="33.75" customHeight="1" x14ac:dyDescent="0.2">
      <c r="A169" s="360" t="s">
        <v>20</v>
      </c>
      <c r="B169" s="292" t="s">
        <v>35</v>
      </c>
      <c r="C169" s="337" t="s">
        <v>39</v>
      </c>
      <c r="D169" s="337" t="s">
        <v>45</v>
      </c>
      <c r="E169" s="294" t="s">
        <v>21</v>
      </c>
      <c r="F169" s="295"/>
      <c r="G169" s="279">
        <f>G170</f>
        <v>105000</v>
      </c>
    </row>
    <row r="170" spans="1:7" s="492" customFormat="1" ht="33.75" customHeight="1" x14ac:dyDescent="0.2">
      <c r="A170" s="360" t="s">
        <v>151</v>
      </c>
      <c r="B170" s="292" t="s">
        <v>35</v>
      </c>
      <c r="C170" s="337" t="s">
        <v>39</v>
      </c>
      <c r="D170" s="337" t="s">
        <v>45</v>
      </c>
      <c r="E170" s="294" t="s">
        <v>21</v>
      </c>
      <c r="F170" s="295">
        <v>200</v>
      </c>
      <c r="G170" s="279">
        <v>105000</v>
      </c>
    </row>
    <row r="171" spans="1:7" s="492" customFormat="1" ht="66" customHeight="1" x14ac:dyDescent="0.2">
      <c r="A171" s="359" t="s">
        <v>583</v>
      </c>
      <c r="B171" s="297" t="s">
        <v>35</v>
      </c>
      <c r="C171" s="336" t="s">
        <v>39</v>
      </c>
      <c r="D171" s="336" t="s">
        <v>45</v>
      </c>
      <c r="E171" s="298" t="s">
        <v>384</v>
      </c>
      <c r="F171" s="299"/>
      <c r="G171" s="328">
        <f>G175+G172</f>
        <v>70000</v>
      </c>
    </row>
    <row r="172" spans="1:7" s="492" customFormat="1" ht="34.15" customHeight="1" x14ac:dyDescent="0.2">
      <c r="A172" s="296" t="s">
        <v>659</v>
      </c>
      <c r="B172" s="297" t="s">
        <v>35</v>
      </c>
      <c r="C172" s="336" t="s">
        <v>39</v>
      </c>
      <c r="D172" s="336" t="s">
        <v>45</v>
      </c>
      <c r="E172" s="298" t="s">
        <v>660</v>
      </c>
      <c r="F172" s="299"/>
      <c r="G172" s="328">
        <f>G173</f>
        <v>47500</v>
      </c>
    </row>
    <row r="173" spans="1:7" s="492" customFormat="1" ht="36.6" customHeight="1" x14ac:dyDescent="0.2">
      <c r="A173" s="291" t="s">
        <v>20</v>
      </c>
      <c r="B173" s="292" t="s">
        <v>35</v>
      </c>
      <c r="C173" s="337" t="s">
        <v>39</v>
      </c>
      <c r="D173" s="337" t="s">
        <v>45</v>
      </c>
      <c r="E173" s="294" t="s">
        <v>661</v>
      </c>
      <c r="F173" s="295"/>
      <c r="G173" s="279">
        <f>G174</f>
        <v>47500</v>
      </c>
    </row>
    <row r="174" spans="1:7" s="492" customFormat="1" ht="34.15" customHeight="1" x14ac:dyDescent="0.2">
      <c r="A174" s="361" t="s">
        <v>151</v>
      </c>
      <c r="B174" s="292" t="s">
        <v>35</v>
      </c>
      <c r="C174" s="337" t="s">
        <v>39</v>
      </c>
      <c r="D174" s="337" t="s">
        <v>45</v>
      </c>
      <c r="E174" s="294" t="s">
        <v>661</v>
      </c>
      <c r="F174" s="295">
        <v>200</v>
      </c>
      <c r="G174" s="279">
        <v>47500</v>
      </c>
    </row>
    <row r="175" spans="1:7" s="492" customFormat="1" ht="101.25" customHeight="1" x14ac:dyDescent="0.2">
      <c r="A175" s="448" t="s">
        <v>341</v>
      </c>
      <c r="B175" s="297" t="s">
        <v>35</v>
      </c>
      <c r="C175" s="336" t="s">
        <v>39</v>
      </c>
      <c r="D175" s="336" t="s">
        <v>45</v>
      </c>
      <c r="E175" s="298" t="s">
        <v>410</v>
      </c>
      <c r="F175" s="299"/>
      <c r="G175" s="328">
        <f>G176</f>
        <v>22500</v>
      </c>
    </row>
    <row r="176" spans="1:7" s="492" customFormat="1" ht="33.75" customHeight="1" x14ac:dyDescent="0.2">
      <c r="A176" s="291" t="s">
        <v>20</v>
      </c>
      <c r="B176" s="292" t="s">
        <v>35</v>
      </c>
      <c r="C176" s="337" t="s">
        <v>39</v>
      </c>
      <c r="D176" s="337" t="s">
        <v>45</v>
      </c>
      <c r="E176" s="294" t="s">
        <v>342</v>
      </c>
      <c r="F176" s="295"/>
      <c r="G176" s="279">
        <f>G177</f>
        <v>22500</v>
      </c>
    </row>
    <row r="177" spans="1:7" s="492" customFormat="1" ht="33.75" customHeight="1" x14ac:dyDescent="0.2">
      <c r="A177" s="361" t="s">
        <v>151</v>
      </c>
      <c r="B177" s="292" t="s">
        <v>35</v>
      </c>
      <c r="C177" s="337" t="s">
        <v>39</v>
      </c>
      <c r="D177" s="337" t="s">
        <v>45</v>
      </c>
      <c r="E177" s="294" t="s">
        <v>342</v>
      </c>
      <c r="F177" s="295">
        <v>200</v>
      </c>
      <c r="G177" s="279">
        <v>22500</v>
      </c>
    </row>
    <row r="178" spans="1:7" s="492" customFormat="1" ht="18" customHeight="1" x14ac:dyDescent="0.2">
      <c r="A178" s="447" t="s">
        <v>831</v>
      </c>
      <c r="B178" s="297" t="s">
        <v>35</v>
      </c>
      <c r="C178" s="336" t="s">
        <v>39</v>
      </c>
      <c r="D178" s="336">
        <v>12</v>
      </c>
      <c r="E178" s="294"/>
      <c r="F178" s="295"/>
      <c r="G178" s="328">
        <f>G179</f>
        <v>2821147</v>
      </c>
    </row>
    <row r="179" spans="1:7" s="492" customFormat="1" ht="49.15" customHeight="1" x14ac:dyDescent="0.2">
      <c r="A179" s="374" t="s">
        <v>830</v>
      </c>
      <c r="B179" s="297" t="s">
        <v>35</v>
      </c>
      <c r="C179" s="336" t="s">
        <v>39</v>
      </c>
      <c r="D179" s="336">
        <v>12</v>
      </c>
      <c r="E179" s="375" t="s">
        <v>710</v>
      </c>
      <c r="F179" s="295"/>
      <c r="G179" s="328">
        <f>G180</f>
        <v>2821147</v>
      </c>
    </row>
    <row r="180" spans="1:7" s="492" customFormat="1" ht="81" customHeight="1" x14ac:dyDescent="0.2">
      <c r="A180" s="374" t="s">
        <v>829</v>
      </c>
      <c r="B180" s="297" t="s">
        <v>35</v>
      </c>
      <c r="C180" s="336" t="s">
        <v>39</v>
      </c>
      <c r="D180" s="336">
        <v>12</v>
      </c>
      <c r="E180" s="375" t="s">
        <v>712</v>
      </c>
      <c r="F180" s="295"/>
      <c r="G180" s="328">
        <f>G181</f>
        <v>2821147</v>
      </c>
    </row>
    <row r="181" spans="1:7" s="492" customFormat="1" ht="64.900000000000006" customHeight="1" x14ac:dyDescent="0.2">
      <c r="A181" s="374" t="s">
        <v>828</v>
      </c>
      <c r="B181" s="297" t="s">
        <v>35</v>
      </c>
      <c r="C181" s="336" t="s">
        <v>39</v>
      </c>
      <c r="D181" s="336">
        <v>12</v>
      </c>
      <c r="E181" s="375" t="s">
        <v>827</v>
      </c>
      <c r="F181" s="295"/>
      <c r="G181" s="328">
        <f>G182+G184</f>
        <v>2821147</v>
      </c>
    </row>
    <row r="182" spans="1:7" s="492" customFormat="1" ht="46.9" customHeight="1" x14ac:dyDescent="0.2">
      <c r="A182" s="374" t="s">
        <v>826</v>
      </c>
      <c r="B182" s="297" t="s">
        <v>35</v>
      </c>
      <c r="C182" s="336" t="s">
        <v>39</v>
      </c>
      <c r="D182" s="336">
        <v>12</v>
      </c>
      <c r="E182" s="375" t="s">
        <v>825</v>
      </c>
      <c r="F182" s="295"/>
      <c r="G182" s="328">
        <f>G183</f>
        <v>1371147</v>
      </c>
    </row>
    <row r="183" spans="1:7" s="492" customFormat="1" ht="29.45" customHeight="1" x14ac:dyDescent="0.2">
      <c r="A183" s="377" t="s">
        <v>151</v>
      </c>
      <c r="B183" s="292" t="s">
        <v>35</v>
      </c>
      <c r="C183" s="337" t="s">
        <v>39</v>
      </c>
      <c r="D183" s="337">
        <v>12</v>
      </c>
      <c r="E183" s="378" t="s">
        <v>825</v>
      </c>
      <c r="F183" s="295">
        <v>200</v>
      </c>
      <c r="G183" s="279">
        <v>1371147</v>
      </c>
    </row>
    <row r="184" spans="1:7" s="492" customFormat="1" ht="54.6" customHeight="1" x14ac:dyDescent="0.2">
      <c r="A184" s="374" t="s">
        <v>824</v>
      </c>
      <c r="B184" s="297" t="s">
        <v>35</v>
      </c>
      <c r="C184" s="336" t="s">
        <v>39</v>
      </c>
      <c r="D184" s="336">
        <v>12</v>
      </c>
      <c r="E184" s="375" t="s">
        <v>823</v>
      </c>
      <c r="F184" s="295"/>
      <c r="G184" s="328">
        <f>G185</f>
        <v>1450000</v>
      </c>
    </row>
    <row r="185" spans="1:7" s="492" customFormat="1" ht="38.450000000000003" customHeight="1" x14ac:dyDescent="0.2">
      <c r="A185" s="377" t="s">
        <v>151</v>
      </c>
      <c r="B185" s="292" t="s">
        <v>35</v>
      </c>
      <c r="C185" s="337" t="s">
        <v>39</v>
      </c>
      <c r="D185" s="337">
        <v>12</v>
      </c>
      <c r="E185" s="378" t="s">
        <v>823</v>
      </c>
      <c r="F185" s="295">
        <v>200</v>
      </c>
      <c r="G185" s="279">
        <v>1450000</v>
      </c>
    </row>
    <row r="186" spans="1:7" s="492" customFormat="1" ht="19.5" customHeight="1" x14ac:dyDescent="0.2">
      <c r="A186" s="296" t="s">
        <v>672</v>
      </c>
      <c r="B186" s="297" t="s">
        <v>35</v>
      </c>
      <c r="C186" s="343" t="s">
        <v>673</v>
      </c>
      <c r="D186" s="293"/>
      <c r="E186" s="294"/>
      <c r="F186" s="295"/>
      <c r="G186" s="328">
        <f>G187</f>
        <v>40503539</v>
      </c>
    </row>
    <row r="187" spans="1:7" s="492" customFormat="1" ht="19.5" customHeight="1" x14ac:dyDescent="0.2">
      <c r="A187" s="296" t="s">
        <v>674</v>
      </c>
      <c r="B187" s="297" t="s">
        <v>35</v>
      </c>
      <c r="C187" s="343" t="s">
        <v>673</v>
      </c>
      <c r="D187" s="344" t="s">
        <v>37</v>
      </c>
      <c r="E187" s="294"/>
      <c r="F187" s="295"/>
      <c r="G187" s="328">
        <f>G223+G188</f>
        <v>40503539</v>
      </c>
    </row>
    <row r="188" spans="1:7" s="492" customFormat="1" ht="33.6" customHeight="1" x14ac:dyDescent="0.2">
      <c r="A188" s="374" t="s">
        <v>675</v>
      </c>
      <c r="B188" s="297" t="s">
        <v>35</v>
      </c>
      <c r="C188" s="343" t="s">
        <v>673</v>
      </c>
      <c r="D188" s="344" t="s">
        <v>37</v>
      </c>
      <c r="E188" s="375" t="s">
        <v>676</v>
      </c>
      <c r="F188" s="295"/>
      <c r="G188" s="328">
        <f>G189+G219</f>
        <v>2882200</v>
      </c>
    </row>
    <row r="189" spans="1:7" s="492" customFormat="1" ht="66" customHeight="1" x14ac:dyDescent="0.2">
      <c r="A189" s="374" t="s">
        <v>822</v>
      </c>
      <c r="B189" s="297" t="s">
        <v>35</v>
      </c>
      <c r="C189" s="343" t="s">
        <v>673</v>
      </c>
      <c r="D189" s="344" t="s">
        <v>37</v>
      </c>
      <c r="E189" s="375" t="s">
        <v>821</v>
      </c>
      <c r="F189" s="295"/>
      <c r="G189" s="328">
        <f>G190</f>
        <v>2880760</v>
      </c>
    </row>
    <row r="190" spans="1:7" s="492" customFormat="1" ht="33.6" customHeight="1" x14ac:dyDescent="0.2">
      <c r="A190" s="374" t="s">
        <v>820</v>
      </c>
      <c r="B190" s="297" t="s">
        <v>35</v>
      </c>
      <c r="C190" s="343" t="s">
        <v>673</v>
      </c>
      <c r="D190" s="344" t="s">
        <v>37</v>
      </c>
      <c r="E190" s="375" t="s">
        <v>819</v>
      </c>
      <c r="F190" s="295"/>
      <c r="G190" s="328">
        <f>G191+G204+G217</f>
        <v>2880760</v>
      </c>
    </row>
    <row r="191" spans="1:7" s="492" customFormat="1" ht="33.6" customHeight="1" x14ac:dyDescent="0.2">
      <c r="A191" s="446" t="s">
        <v>818</v>
      </c>
      <c r="B191" s="297" t="s">
        <v>35</v>
      </c>
      <c r="C191" s="343" t="s">
        <v>673</v>
      </c>
      <c r="D191" s="344" t="s">
        <v>37</v>
      </c>
      <c r="E191" s="375" t="s">
        <v>817</v>
      </c>
      <c r="F191" s="346"/>
      <c r="G191" s="328">
        <f>G192+G194+G196+G198+G200+G202</f>
        <v>1548456</v>
      </c>
    </row>
    <row r="192" spans="1:7" s="492" customFormat="1" ht="33.6" customHeight="1" x14ac:dyDescent="0.2">
      <c r="A192" s="446" t="s">
        <v>816</v>
      </c>
      <c r="B192" s="297" t="s">
        <v>35</v>
      </c>
      <c r="C192" s="343" t="s">
        <v>673</v>
      </c>
      <c r="D192" s="344" t="s">
        <v>37</v>
      </c>
      <c r="E192" s="375" t="s">
        <v>815</v>
      </c>
      <c r="F192" s="346"/>
      <c r="G192" s="279">
        <f>G193</f>
        <v>336066</v>
      </c>
    </row>
    <row r="193" spans="1:7" s="492" customFormat="1" ht="40.9" customHeight="1" x14ac:dyDescent="0.2">
      <c r="A193" s="291" t="s">
        <v>151</v>
      </c>
      <c r="B193" s="292" t="s">
        <v>35</v>
      </c>
      <c r="C193" s="345" t="s">
        <v>673</v>
      </c>
      <c r="D193" s="346" t="s">
        <v>37</v>
      </c>
      <c r="E193" s="378" t="s">
        <v>815</v>
      </c>
      <c r="F193" s="346" t="s">
        <v>161</v>
      </c>
      <c r="G193" s="279">
        <v>336066</v>
      </c>
    </row>
    <row r="194" spans="1:7" s="492" customFormat="1" ht="39.6" customHeight="1" x14ac:dyDescent="0.2">
      <c r="A194" s="446" t="s">
        <v>803</v>
      </c>
      <c r="B194" s="297" t="s">
        <v>35</v>
      </c>
      <c r="C194" s="343" t="s">
        <v>673</v>
      </c>
      <c r="D194" s="344" t="s">
        <v>37</v>
      </c>
      <c r="E194" s="375" t="s">
        <v>814</v>
      </c>
      <c r="F194" s="346"/>
      <c r="G194" s="328">
        <f>G195</f>
        <v>320082</v>
      </c>
    </row>
    <row r="195" spans="1:7" s="492" customFormat="1" ht="39.6" customHeight="1" x14ac:dyDescent="0.2">
      <c r="A195" s="291" t="s">
        <v>151</v>
      </c>
      <c r="B195" s="292" t="s">
        <v>35</v>
      </c>
      <c r="C195" s="345" t="s">
        <v>673</v>
      </c>
      <c r="D195" s="346" t="s">
        <v>37</v>
      </c>
      <c r="E195" s="378" t="s">
        <v>814</v>
      </c>
      <c r="F195" s="346" t="s">
        <v>161</v>
      </c>
      <c r="G195" s="279">
        <v>320082</v>
      </c>
    </row>
    <row r="196" spans="1:7" s="492" customFormat="1" ht="39.6" customHeight="1" x14ac:dyDescent="0.2">
      <c r="A196" s="446" t="s">
        <v>801</v>
      </c>
      <c r="B196" s="297" t="s">
        <v>35</v>
      </c>
      <c r="C196" s="343" t="s">
        <v>673</v>
      </c>
      <c r="D196" s="344" t="s">
        <v>37</v>
      </c>
      <c r="E196" s="375" t="s">
        <v>812</v>
      </c>
      <c r="F196" s="346"/>
      <c r="G196" s="328">
        <f>G197</f>
        <v>216426</v>
      </c>
    </row>
    <row r="197" spans="1:7" s="492" customFormat="1" ht="39.6" customHeight="1" x14ac:dyDescent="0.2">
      <c r="A197" s="291" t="s">
        <v>151</v>
      </c>
      <c r="B197" s="292" t="s">
        <v>35</v>
      </c>
      <c r="C197" s="345" t="s">
        <v>673</v>
      </c>
      <c r="D197" s="346" t="s">
        <v>37</v>
      </c>
      <c r="E197" s="378" t="s">
        <v>812</v>
      </c>
      <c r="F197" s="346" t="s">
        <v>161</v>
      </c>
      <c r="G197" s="279">
        <v>216426</v>
      </c>
    </row>
    <row r="198" spans="1:7" s="492" customFormat="1" ht="39.6" customHeight="1" x14ac:dyDescent="0.2">
      <c r="A198" s="446" t="s">
        <v>811</v>
      </c>
      <c r="B198" s="297" t="s">
        <v>35</v>
      </c>
      <c r="C198" s="343" t="s">
        <v>673</v>
      </c>
      <c r="D198" s="344" t="s">
        <v>37</v>
      </c>
      <c r="E198" s="375" t="s">
        <v>810</v>
      </c>
      <c r="F198" s="346"/>
      <c r="G198" s="328">
        <f>G199</f>
        <v>211086</v>
      </c>
    </row>
    <row r="199" spans="1:7" s="492" customFormat="1" ht="39.6" customHeight="1" x14ac:dyDescent="0.2">
      <c r="A199" s="291" t="s">
        <v>151</v>
      </c>
      <c r="B199" s="292" t="s">
        <v>35</v>
      </c>
      <c r="C199" s="345" t="s">
        <v>673</v>
      </c>
      <c r="D199" s="346" t="s">
        <v>37</v>
      </c>
      <c r="E199" s="378" t="s">
        <v>810</v>
      </c>
      <c r="F199" s="346" t="s">
        <v>161</v>
      </c>
      <c r="G199" s="279">
        <v>211086</v>
      </c>
    </row>
    <row r="200" spans="1:7" s="492" customFormat="1" ht="39.6" customHeight="1" x14ac:dyDescent="0.2">
      <c r="A200" s="446" t="s">
        <v>797</v>
      </c>
      <c r="B200" s="297" t="s">
        <v>35</v>
      </c>
      <c r="C200" s="343" t="s">
        <v>673</v>
      </c>
      <c r="D200" s="344" t="s">
        <v>37</v>
      </c>
      <c r="E200" s="375" t="s">
        <v>809</v>
      </c>
      <c r="F200" s="346"/>
      <c r="G200" s="328">
        <f>G201</f>
        <v>253710</v>
      </c>
    </row>
    <row r="201" spans="1:7" s="492" customFormat="1" ht="39.6" customHeight="1" x14ac:dyDescent="0.2">
      <c r="A201" s="291" t="s">
        <v>151</v>
      </c>
      <c r="B201" s="292" t="s">
        <v>35</v>
      </c>
      <c r="C201" s="345" t="s">
        <v>673</v>
      </c>
      <c r="D201" s="346" t="s">
        <v>37</v>
      </c>
      <c r="E201" s="378" t="s">
        <v>809</v>
      </c>
      <c r="F201" s="346" t="s">
        <v>161</v>
      </c>
      <c r="G201" s="279">
        <v>253710</v>
      </c>
    </row>
    <row r="202" spans="1:7" s="492" customFormat="1" ht="39.6" customHeight="1" x14ac:dyDescent="0.2">
      <c r="A202" s="446" t="s">
        <v>795</v>
      </c>
      <c r="B202" s="297" t="s">
        <v>35</v>
      </c>
      <c r="C202" s="343" t="s">
        <v>673</v>
      </c>
      <c r="D202" s="344" t="s">
        <v>37</v>
      </c>
      <c r="E202" s="375" t="s">
        <v>808</v>
      </c>
      <c r="F202" s="346"/>
      <c r="G202" s="279">
        <f>G203</f>
        <v>211086</v>
      </c>
    </row>
    <row r="203" spans="1:7" s="492" customFormat="1" ht="39.6" customHeight="1" x14ac:dyDescent="0.2">
      <c r="A203" s="291" t="s">
        <v>151</v>
      </c>
      <c r="B203" s="292" t="s">
        <v>35</v>
      </c>
      <c r="C203" s="345" t="s">
        <v>673</v>
      </c>
      <c r="D203" s="346" t="s">
        <v>37</v>
      </c>
      <c r="E203" s="378" t="s">
        <v>808</v>
      </c>
      <c r="F203" s="346" t="s">
        <v>161</v>
      </c>
      <c r="G203" s="279">
        <v>211086</v>
      </c>
    </row>
    <row r="204" spans="1:7" s="492" customFormat="1" ht="39.6" customHeight="1" x14ac:dyDescent="0.2">
      <c r="A204" s="374" t="s">
        <v>807</v>
      </c>
      <c r="B204" s="297" t="s">
        <v>35</v>
      </c>
      <c r="C204" s="343" t="s">
        <v>673</v>
      </c>
      <c r="D204" s="344" t="s">
        <v>37</v>
      </c>
      <c r="E204" s="375" t="s">
        <v>806</v>
      </c>
      <c r="F204" s="346"/>
      <c r="G204" s="328">
        <f>G205+G207+G209+G211+G213+G215</f>
        <v>1032304</v>
      </c>
    </row>
    <row r="205" spans="1:7" s="492" customFormat="1" ht="39.6" customHeight="1" x14ac:dyDescent="0.2">
      <c r="A205" s="374" t="s">
        <v>805</v>
      </c>
      <c r="B205" s="297" t="s">
        <v>35</v>
      </c>
      <c r="C205" s="343" t="s">
        <v>673</v>
      </c>
      <c r="D205" s="344" t="s">
        <v>37</v>
      </c>
      <c r="E205" s="375" t="s">
        <v>804</v>
      </c>
      <c r="F205" s="346"/>
      <c r="G205" s="328">
        <f>G206</f>
        <v>224044</v>
      </c>
    </row>
    <row r="206" spans="1:7" s="492" customFormat="1" ht="39.6" customHeight="1" x14ac:dyDescent="0.2">
      <c r="A206" s="291" t="s">
        <v>151</v>
      </c>
      <c r="B206" s="292" t="s">
        <v>35</v>
      </c>
      <c r="C206" s="345" t="s">
        <v>673</v>
      </c>
      <c r="D206" s="346" t="s">
        <v>37</v>
      </c>
      <c r="E206" s="378" t="s">
        <v>804</v>
      </c>
      <c r="F206" s="346" t="s">
        <v>161</v>
      </c>
      <c r="G206" s="279">
        <v>224044</v>
      </c>
    </row>
    <row r="207" spans="1:7" s="492" customFormat="1" ht="39.6" customHeight="1" x14ac:dyDescent="0.2">
      <c r="A207" s="374" t="s">
        <v>803</v>
      </c>
      <c r="B207" s="297" t="s">
        <v>35</v>
      </c>
      <c r="C207" s="343" t="s">
        <v>673</v>
      </c>
      <c r="D207" s="344" t="s">
        <v>37</v>
      </c>
      <c r="E207" s="375" t="s">
        <v>802</v>
      </c>
      <c r="F207" s="346"/>
      <c r="G207" s="328">
        <f>G208</f>
        <v>213388</v>
      </c>
    </row>
    <row r="208" spans="1:7" s="492" customFormat="1" ht="39.6" customHeight="1" x14ac:dyDescent="0.2">
      <c r="A208" s="291" t="s">
        <v>151</v>
      </c>
      <c r="B208" s="292" t="s">
        <v>35</v>
      </c>
      <c r="C208" s="345" t="s">
        <v>673</v>
      </c>
      <c r="D208" s="346" t="s">
        <v>37</v>
      </c>
      <c r="E208" s="378" t="s">
        <v>802</v>
      </c>
      <c r="F208" s="346" t="s">
        <v>161</v>
      </c>
      <c r="G208" s="279">
        <v>213388</v>
      </c>
    </row>
    <row r="209" spans="1:7" s="492" customFormat="1" ht="39.6" customHeight="1" x14ac:dyDescent="0.2">
      <c r="A209" s="374" t="s">
        <v>801</v>
      </c>
      <c r="B209" s="297" t="s">
        <v>35</v>
      </c>
      <c r="C209" s="343" t="s">
        <v>673</v>
      </c>
      <c r="D209" s="344" t="s">
        <v>37</v>
      </c>
      <c r="E209" s="375" t="s">
        <v>800</v>
      </c>
      <c r="F209" s="346"/>
      <c r="G209" s="328">
        <f>G210</f>
        <v>144284</v>
      </c>
    </row>
    <row r="210" spans="1:7" s="492" customFormat="1" ht="39.6" customHeight="1" x14ac:dyDescent="0.2">
      <c r="A210" s="291" t="s">
        <v>151</v>
      </c>
      <c r="B210" s="292" t="s">
        <v>35</v>
      </c>
      <c r="C210" s="345" t="s">
        <v>673</v>
      </c>
      <c r="D210" s="346" t="s">
        <v>37</v>
      </c>
      <c r="E210" s="378" t="s">
        <v>800</v>
      </c>
      <c r="F210" s="346" t="s">
        <v>161</v>
      </c>
      <c r="G210" s="279">
        <v>144284</v>
      </c>
    </row>
    <row r="211" spans="1:7" s="492" customFormat="1" ht="39.6" customHeight="1" x14ac:dyDescent="0.2">
      <c r="A211" s="374" t="s">
        <v>799</v>
      </c>
      <c r="B211" s="297" t="s">
        <v>35</v>
      </c>
      <c r="C211" s="343" t="s">
        <v>673</v>
      </c>
      <c r="D211" s="344" t="s">
        <v>37</v>
      </c>
      <c r="E211" s="375" t="s">
        <v>798</v>
      </c>
      <c r="F211" s="346"/>
      <c r="G211" s="328">
        <f>G212</f>
        <v>140724</v>
      </c>
    </row>
    <row r="212" spans="1:7" s="492" customFormat="1" ht="39.6" customHeight="1" x14ac:dyDescent="0.2">
      <c r="A212" s="291" t="s">
        <v>151</v>
      </c>
      <c r="B212" s="292" t="s">
        <v>35</v>
      </c>
      <c r="C212" s="345" t="s">
        <v>673</v>
      </c>
      <c r="D212" s="346" t="s">
        <v>37</v>
      </c>
      <c r="E212" s="378" t="s">
        <v>798</v>
      </c>
      <c r="F212" s="346" t="s">
        <v>161</v>
      </c>
      <c r="G212" s="279">
        <v>140724</v>
      </c>
    </row>
    <row r="213" spans="1:7" s="492" customFormat="1" ht="39.6" customHeight="1" x14ac:dyDescent="0.2">
      <c r="A213" s="374" t="s">
        <v>797</v>
      </c>
      <c r="B213" s="297" t="s">
        <v>35</v>
      </c>
      <c r="C213" s="343" t="s">
        <v>673</v>
      </c>
      <c r="D213" s="344" t="s">
        <v>37</v>
      </c>
      <c r="E213" s="375" t="s">
        <v>796</v>
      </c>
      <c r="F213" s="346"/>
      <c r="G213" s="328">
        <f>G214</f>
        <v>169140</v>
      </c>
    </row>
    <row r="214" spans="1:7" s="492" customFormat="1" ht="39.6" customHeight="1" x14ac:dyDescent="0.2">
      <c r="A214" s="291" t="s">
        <v>151</v>
      </c>
      <c r="B214" s="292" t="s">
        <v>35</v>
      </c>
      <c r="C214" s="345" t="s">
        <v>673</v>
      </c>
      <c r="D214" s="346" t="s">
        <v>37</v>
      </c>
      <c r="E214" s="378" t="s">
        <v>796</v>
      </c>
      <c r="F214" s="346" t="s">
        <v>161</v>
      </c>
      <c r="G214" s="279">
        <v>169140</v>
      </c>
    </row>
    <row r="215" spans="1:7" s="492" customFormat="1" ht="39.6" customHeight="1" x14ac:dyDescent="0.2">
      <c r="A215" s="374" t="s">
        <v>795</v>
      </c>
      <c r="B215" s="297" t="s">
        <v>35</v>
      </c>
      <c r="C215" s="343" t="s">
        <v>673</v>
      </c>
      <c r="D215" s="344" t="s">
        <v>37</v>
      </c>
      <c r="E215" s="375" t="s">
        <v>794</v>
      </c>
      <c r="F215" s="346"/>
      <c r="G215" s="328">
        <f>G216</f>
        <v>140724</v>
      </c>
    </row>
    <row r="216" spans="1:7" s="492" customFormat="1" ht="39.6" customHeight="1" x14ac:dyDescent="0.2">
      <c r="A216" s="291" t="s">
        <v>151</v>
      </c>
      <c r="B216" s="292" t="s">
        <v>35</v>
      </c>
      <c r="C216" s="345" t="s">
        <v>673</v>
      </c>
      <c r="D216" s="346" t="s">
        <v>37</v>
      </c>
      <c r="E216" s="378" t="s">
        <v>794</v>
      </c>
      <c r="F216" s="346" t="s">
        <v>161</v>
      </c>
      <c r="G216" s="279">
        <v>140724</v>
      </c>
    </row>
    <row r="217" spans="1:7" s="492" customFormat="1" ht="39.6" customHeight="1" x14ac:dyDescent="0.2">
      <c r="A217" s="446" t="s">
        <v>793</v>
      </c>
      <c r="B217" s="297" t="s">
        <v>35</v>
      </c>
      <c r="C217" s="343" t="s">
        <v>673</v>
      </c>
      <c r="D217" s="344" t="s">
        <v>37</v>
      </c>
      <c r="E217" s="375" t="s">
        <v>792</v>
      </c>
      <c r="F217" s="295"/>
      <c r="G217" s="328">
        <f>G218</f>
        <v>300000</v>
      </c>
    </row>
    <row r="218" spans="1:7" s="492" customFormat="1" ht="39.6" customHeight="1" x14ac:dyDescent="0.2">
      <c r="A218" s="377" t="s">
        <v>151</v>
      </c>
      <c r="B218" s="292" t="s">
        <v>35</v>
      </c>
      <c r="C218" s="345" t="s">
        <v>673</v>
      </c>
      <c r="D218" s="346" t="s">
        <v>37</v>
      </c>
      <c r="E218" s="378" t="s">
        <v>792</v>
      </c>
      <c r="F218" s="295">
        <v>200</v>
      </c>
      <c r="G218" s="279">
        <v>300000</v>
      </c>
    </row>
    <row r="219" spans="1:7" s="492" customFormat="1" ht="65.45" customHeight="1" x14ac:dyDescent="0.2">
      <c r="A219" s="376" t="s">
        <v>677</v>
      </c>
      <c r="B219" s="297" t="s">
        <v>35</v>
      </c>
      <c r="C219" s="343" t="s">
        <v>673</v>
      </c>
      <c r="D219" s="344" t="s">
        <v>37</v>
      </c>
      <c r="E219" s="375" t="s">
        <v>678</v>
      </c>
      <c r="F219" s="299"/>
      <c r="G219" s="328">
        <f>G220</f>
        <v>1440</v>
      </c>
    </row>
    <row r="220" spans="1:7" s="492" customFormat="1" ht="50.45" customHeight="1" x14ac:dyDescent="0.2">
      <c r="A220" s="376" t="s">
        <v>679</v>
      </c>
      <c r="B220" s="297" t="s">
        <v>35</v>
      </c>
      <c r="C220" s="343" t="s">
        <v>673</v>
      </c>
      <c r="D220" s="344" t="s">
        <v>37</v>
      </c>
      <c r="E220" s="375" t="s">
        <v>680</v>
      </c>
      <c r="F220" s="299"/>
      <c r="G220" s="328">
        <f>G221</f>
        <v>1440</v>
      </c>
    </row>
    <row r="221" spans="1:7" s="492" customFormat="1" ht="27.6" customHeight="1" x14ac:dyDescent="0.2">
      <c r="A221" s="376" t="s">
        <v>681</v>
      </c>
      <c r="B221" s="297" t="s">
        <v>35</v>
      </c>
      <c r="C221" s="343" t="s">
        <v>673</v>
      </c>
      <c r="D221" s="344" t="s">
        <v>37</v>
      </c>
      <c r="E221" s="375" t="s">
        <v>682</v>
      </c>
      <c r="F221" s="299"/>
      <c r="G221" s="328">
        <f>G222</f>
        <v>1440</v>
      </c>
    </row>
    <row r="222" spans="1:7" s="492" customFormat="1" ht="39.6" customHeight="1" x14ac:dyDescent="0.2">
      <c r="A222" s="377" t="s">
        <v>151</v>
      </c>
      <c r="B222" s="292" t="s">
        <v>35</v>
      </c>
      <c r="C222" s="345" t="s">
        <v>673</v>
      </c>
      <c r="D222" s="346" t="s">
        <v>37</v>
      </c>
      <c r="E222" s="378" t="s">
        <v>682</v>
      </c>
      <c r="F222" s="295">
        <v>200</v>
      </c>
      <c r="G222" s="279">
        <v>1440</v>
      </c>
    </row>
    <row r="223" spans="1:7" s="492" customFormat="1" ht="51.6" customHeight="1" x14ac:dyDescent="0.2">
      <c r="A223" s="374" t="s">
        <v>709</v>
      </c>
      <c r="B223" s="297" t="s">
        <v>35</v>
      </c>
      <c r="C223" s="343" t="s">
        <v>673</v>
      </c>
      <c r="D223" s="344" t="s">
        <v>37</v>
      </c>
      <c r="E223" s="375" t="s">
        <v>710</v>
      </c>
      <c r="F223" s="295"/>
      <c r="G223" s="328">
        <f>G224</f>
        <v>37621339</v>
      </c>
    </row>
    <row r="224" spans="1:7" s="492" customFormat="1" ht="82.9" customHeight="1" x14ac:dyDescent="0.2">
      <c r="A224" s="374" t="s">
        <v>711</v>
      </c>
      <c r="B224" s="297" t="s">
        <v>35</v>
      </c>
      <c r="C224" s="343" t="s">
        <v>673</v>
      </c>
      <c r="D224" s="344" t="s">
        <v>37</v>
      </c>
      <c r="E224" s="375" t="s">
        <v>712</v>
      </c>
      <c r="F224" s="295"/>
      <c r="G224" s="328">
        <f>G225</f>
        <v>37621339</v>
      </c>
    </row>
    <row r="225" spans="1:7" s="492" customFormat="1" ht="51.6" customHeight="1" x14ac:dyDescent="0.2">
      <c r="A225" s="374" t="s">
        <v>713</v>
      </c>
      <c r="B225" s="297" t="s">
        <v>35</v>
      </c>
      <c r="C225" s="343" t="s">
        <v>673</v>
      </c>
      <c r="D225" s="344" t="s">
        <v>37</v>
      </c>
      <c r="E225" s="375" t="s">
        <v>714</v>
      </c>
      <c r="F225" s="295"/>
      <c r="G225" s="328">
        <f>G226+G228+G230</f>
        <v>37621339</v>
      </c>
    </row>
    <row r="226" spans="1:7" s="492" customFormat="1" ht="39" customHeight="1" x14ac:dyDescent="0.2">
      <c r="A226" s="374" t="s">
        <v>791</v>
      </c>
      <c r="B226" s="297" t="s">
        <v>35</v>
      </c>
      <c r="C226" s="343" t="s">
        <v>673</v>
      </c>
      <c r="D226" s="344" t="s">
        <v>37</v>
      </c>
      <c r="E226" s="375" t="s">
        <v>790</v>
      </c>
      <c r="F226" s="295"/>
      <c r="G226" s="328">
        <f>G227</f>
        <v>35281728</v>
      </c>
    </row>
    <row r="227" spans="1:7" s="492" customFormat="1" ht="37.9" customHeight="1" x14ac:dyDescent="0.2">
      <c r="A227" s="341" t="s">
        <v>539</v>
      </c>
      <c r="B227" s="292" t="s">
        <v>35</v>
      </c>
      <c r="C227" s="345" t="s">
        <v>673</v>
      </c>
      <c r="D227" s="346" t="s">
        <v>37</v>
      </c>
      <c r="E227" s="378" t="s">
        <v>790</v>
      </c>
      <c r="F227" s="295">
        <v>400</v>
      </c>
      <c r="G227" s="279">
        <v>35281728</v>
      </c>
    </row>
    <row r="228" spans="1:7" s="492" customFormat="1" ht="51.6" customHeight="1" x14ac:dyDescent="0.2">
      <c r="A228" s="374" t="s">
        <v>789</v>
      </c>
      <c r="B228" s="297" t="s">
        <v>35</v>
      </c>
      <c r="C228" s="343" t="s">
        <v>673</v>
      </c>
      <c r="D228" s="344" t="s">
        <v>37</v>
      </c>
      <c r="E228" s="375" t="s">
        <v>788</v>
      </c>
      <c r="F228" s="295"/>
      <c r="G228" s="328">
        <f>G229</f>
        <v>2129611</v>
      </c>
    </row>
    <row r="229" spans="1:7" s="492" customFormat="1" ht="39" customHeight="1" x14ac:dyDescent="0.2">
      <c r="A229" s="341" t="s">
        <v>539</v>
      </c>
      <c r="B229" s="292" t="s">
        <v>35</v>
      </c>
      <c r="C229" s="345" t="s">
        <v>673</v>
      </c>
      <c r="D229" s="346" t="s">
        <v>37</v>
      </c>
      <c r="E229" s="378" t="s">
        <v>788</v>
      </c>
      <c r="F229" s="295">
        <v>400</v>
      </c>
      <c r="G229" s="279">
        <v>2129611</v>
      </c>
    </row>
    <row r="230" spans="1:7" s="492" customFormat="1" ht="38.450000000000003" customHeight="1" x14ac:dyDescent="0.2">
      <c r="A230" s="374" t="s">
        <v>715</v>
      </c>
      <c r="B230" s="297" t="s">
        <v>35</v>
      </c>
      <c r="C230" s="343" t="s">
        <v>673</v>
      </c>
      <c r="D230" s="344" t="s">
        <v>37</v>
      </c>
      <c r="E230" s="298" t="s">
        <v>716</v>
      </c>
      <c r="F230" s="295"/>
      <c r="G230" s="328">
        <f>G231</f>
        <v>210000</v>
      </c>
    </row>
    <row r="231" spans="1:7" s="492" customFormat="1" ht="38.450000000000003" customHeight="1" x14ac:dyDescent="0.2">
      <c r="A231" s="377" t="s">
        <v>151</v>
      </c>
      <c r="B231" s="292" t="s">
        <v>35</v>
      </c>
      <c r="C231" s="345" t="s">
        <v>673</v>
      </c>
      <c r="D231" s="346" t="s">
        <v>37</v>
      </c>
      <c r="E231" s="294" t="s">
        <v>716</v>
      </c>
      <c r="F231" s="295">
        <v>200</v>
      </c>
      <c r="G231" s="279">
        <v>210000</v>
      </c>
    </row>
    <row r="232" spans="1:7" s="495" customFormat="1" ht="18.75" x14ac:dyDescent="0.2">
      <c r="A232" s="296" t="s">
        <v>127</v>
      </c>
      <c r="B232" s="297" t="s">
        <v>35</v>
      </c>
      <c r="C232" s="287" t="s">
        <v>43</v>
      </c>
      <c r="D232" s="287"/>
      <c r="E232" s="487"/>
      <c r="F232" s="287"/>
      <c r="G232" s="328">
        <f>G233</f>
        <v>167000</v>
      </c>
    </row>
    <row r="233" spans="1:7" s="513" customFormat="1" ht="22.15" customHeight="1" x14ac:dyDescent="0.2">
      <c r="A233" s="296" t="s">
        <v>279</v>
      </c>
      <c r="B233" s="297" t="s">
        <v>35</v>
      </c>
      <c r="C233" s="287" t="s">
        <v>43</v>
      </c>
      <c r="D233" s="287" t="s">
        <v>43</v>
      </c>
      <c r="E233" s="487"/>
      <c r="F233" s="343"/>
      <c r="G233" s="328">
        <f>G234</f>
        <v>167000</v>
      </c>
    </row>
    <row r="234" spans="1:7" s="513" customFormat="1" ht="63" customHeight="1" x14ac:dyDescent="0.2">
      <c r="A234" s="298" t="s">
        <v>587</v>
      </c>
      <c r="B234" s="297" t="s">
        <v>35</v>
      </c>
      <c r="C234" s="287" t="s">
        <v>43</v>
      </c>
      <c r="D234" s="287" t="s">
        <v>43</v>
      </c>
      <c r="E234" s="375" t="s">
        <v>369</v>
      </c>
      <c r="F234" s="287"/>
      <c r="G234" s="328">
        <f>G235+G243</f>
        <v>167000</v>
      </c>
    </row>
    <row r="235" spans="1:7" s="513" customFormat="1" ht="97.5" customHeight="1" x14ac:dyDescent="0.2">
      <c r="A235" s="296" t="s">
        <v>588</v>
      </c>
      <c r="B235" s="297" t="s">
        <v>35</v>
      </c>
      <c r="C235" s="287" t="s">
        <v>43</v>
      </c>
      <c r="D235" s="287" t="s">
        <v>43</v>
      </c>
      <c r="E235" s="375" t="s">
        <v>382</v>
      </c>
      <c r="F235" s="287"/>
      <c r="G235" s="328">
        <f>G236+G240</f>
        <v>137000</v>
      </c>
    </row>
    <row r="236" spans="1:7" s="513" customFormat="1" ht="36" customHeight="1" x14ac:dyDescent="0.2">
      <c r="A236" s="277" t="s">
        <v>197</v>
      </c>
      <c r="B236" s="292" t="s">
        <v>35</v>
      </c>
      <c r="C236" s="293" t="s">
        <v>43</v>
      </c>
      <c r="D236" s="293" t="s">
        <v>43</v>
      </c>
      <c r="E236" s="298" t="s">
        <v>416</v>
      </c>
      <c r="F236" s="299"/>
      <c r="G236" s="328">
        <f>G237</f>
        <v>85000</v>
      </c>
    </row>
    <row r="237" spans="1:7" s="513" customFormat="1" ht="20.25" customHeight="1" x14ac:dyDescent="0.2">
      <c r="A237" s="291" t="s">
        <v>17</v>
      </c>
      <c r="B237" s="292" t="s">
        <v>35</v>
      </c>
      <c r="C237" s="293" t="s">
        <v>43</v>
      </c>
      <c r="D237" s="293" t="s">
        <v>43</v>
      </c>
      <c r="E237" s="294" t="s">
        <v>198</v>
      </c>
      <c r="F237" s="295"/>
      <c r="G237" s="279">
        <f>G238+G239</f>
        <v>85000</v>
      </c>
    </row>
    <row r="238" spans="1:7" s="513" customFormat="1" ht="38.25" customHeight="1" x14ac:dyDescent="0.2">
      <c r="A238" s="291" t="s">
        <v>151</v>
      </c>
      <c r="B238" s="292" t="s">
        <v>35</v>
      </c>
      <c r="C238" s="293" t="s">
        <v>43</v>
      </c>
      <c r="D238" s="293" t="s">
        <v>43</v>
      </c>
      <c r="E238" s="294" t="s">
        <v>198</v>
      </c>
      <c r="F238" s="319">
        <v>200</v>
      </c>
      <c r="G238" s="279">
        <v>40000</v>
      </c>
    </row>
    <row r="239" spans="1:7" s="513" customFormat="1" ht="19.5" customHeight="1" x14ac:dyDescent="0.2">
      <c r="A239" s="291" t="s">
        <v>275</v>
      </c>
      <c r="B239" s="292" t="s">
        <v>35</v>
      </c>
      <c r="C239" s="293" t="s">
        <v>43</v>
      </c>
      <c r="D239" s="293" t="s">
        <v>43</v>
      </c>
      <c r="E239" s="294" t="s">
        <v>198</v>
      </c>
      <c r="F239" s="319">
        <v>300</v>
      </c>
      <c r="G239" s="279">
        <v>45000</v>
      </c>
    </row>
    <row r="240" spans="1:7" s="510" customFormat="1" ht="49.5" customHeight="1" x14ac:dyDescent="0.2">
      <c r="A240" s="277" t="s">
        <v>55</v>
      </c>
      <c r="B240" s="297" t="s">
        <v>35</v>
      </c>
      <c r="C240" s="287" t="s">
        <v>43</v>
      </c>
      <c r="D240" s="287" t="s">
        <v>43</v>
      </c>
      <c r="E240" s="298" t="s">
        <v>417</v>
      </c>
      <c r="F240" s="351"/>
      <c r="G240" s="328">
        <f>G241</f>
        <v>52000</v>
      </c>
    </row>
    <row r="241" spans="1:7" s="489" customFormat="1" ht="20.25" customHeight="1" x14ac:dyDescent="0.2">
      <c r="A241" s="291" t="s">
        <v>17</v>
      </c>
      <c r="B241" s="292" t="s">
        <v>35</v>
      </c>
      <c r="C241" s="293" t="s">
        <v>43</v>
      </c>
      <c r="D241" s="293" t="s">
        <v>43</v>
      </c>
      <c r="E241" s="294" t="s">
        <v>199</v>
      </c>
      <c r="F241" s="319"/>
      <c r="G241" s="279">
        <f>G242</f>
        <v>52000</v>
      </c>
    </row>
    <row r="242" spans="1:7" s="505" customFormat="1" ht="35.25" customHeight="1" x14ac:dyDescent="0.2">
      <c r="A242" s="291" t="s">
        <v>151</v>
      </c>
      <c r="B242" s="292" t="s">
        <v>35</v>
      </c>
      <c r="C242" s="293" t="s">
        <v>43</v>
      </c>
      <c r="D242" s="293" t="s">
        <v>43</v>
      </c>
      <c r="E242" s="294" t="s">
        <v>199</v>
      </c>
      <c r="F242" s="319">
        <v>200</v>
      </c>
      <c r="G242" s="279">
        <v>52000</v>
      </c>
    </row>
    <row r="243" spans="1:7" s="512" customFormat="1" ht="82.5" customHeight="1" x14ac:dyDescent="0.2">
      <c r="A243" s="298" t="s">
        <v>589</v>
      </c>
      <c r="B243" s="297" t="s">
        <v>35</v>
      </c>
      <c r="C243" s="287" t="s">
        <v>43</v>
      </c>
      <c r="D243" s="287" t="s">
        <v>43</v>
      </c>
      <c r="E243" s="375" t="s">
        <v>381</v>
      </c>
      <c r="F243" s="287"/>
      <c r="G243" s="328">
        <f>G244</f>
        <v>30000</v>
      </c>
    </row>
    <row r="244" spans="1:7" s="512" customFormat="1" ht="35.25" customHeight="1" x14ac:dyDescent="0.2">
      <c r="A244" s="296" t="s">
        <v>310</v>
      </c>
      <c r="B244" s="297" t="s">
        <v>35</v>
      </c>
      <c r="C244" s="287" t="s">
        <v>43</v>
      </c>
      <c r="D244" s="287" t="s">
        <v>43</v>
      </c>
      <c r="E244" s="298" t="s">
        <v>418</v>
      </c>
      <c r="F244" s="299"/>
      <c r="G244" s="328">
        <f>G245</f>
        <v>30000</v>
      </c>
    </row>
    <row r="245" spans="1:7" s="512" customFormat="1" ht="19.5" customHeight="1" x14ac:dyDescent="0.2">
      <c r="A245" s="296" t="s">
        <v>213</v>
      </c>
      <c r="B245" s="297" t="s">
        <v>35</v>
      </c>
      <c r="C245" s="287" t="s">
        <v>43</v>
      </c>
      <c r="D245" s="287" t="s">
        <v>43</v>
      </c>
      <c r="E245" s="350" t="s">
        <v>201</v>
      </c>
      <c r="F245" s="299"/>
      <c r="G245" s="328">
        <f>G246</f>
        <v>30000</v>
      </c>
    </row>
    <row r="246" spans="1:7" s="510" customFormat="1" ht="33.75" customHeight="1" x14ac:dyDescent="0.2">
      <c r="A246" s="291" t="s">
        <v>151</v>
      </c>
      <c r="B246" s="292" t="s">
        <v>35</v>
      </c>
      <c r="C246" s="293" t="s">
        <v>43</v>
      </c>
      <c r="D246" s="293" t="s">
        <v>43</v>
      </c>
      <c r="E246" s="352" t="s">
        <v>201</v>
      </c>
      <c r="F246" s="511">
        <v>200</v>
      </c>
      <c r="G246" s="279">
        <v>30000</v>
      </c>
    </row>
    <row r="247" spans="1:7" s="510" customFormat="1" ht="33.75" customHeight="1" x14ac:dyDescent="0.2">
      <c r="A247" s="296" t="s">
        <v>14</v>
      </c>
      <c r="B247" s="343" t="s">
        <v>35</v>
      </c>
      <c r="C247" s="287" t="s">
        <v>43</v>
      </c>
      <c r="D247" s="287" t="s">
        <v>41</v>
      </c>
      <c r="E247" s="375"/>
      <c r="F247" s="319"/>
      <c r="G247" s="328">
        <f>G248</f>
        <v>1081920</v>
      </c>
    </row>
    <row r="248" spans="1:7" s="510" customFormat="1" ht="33.75" customHeight="1" x14ac:dyDescent="0.2">
      <c r="A248" s="298" t="s">
        <v>589</v>
      </c>
      <c r="B248" s="297" t="s">
        <v>35</v>
      </c>
      <c r="C248" s="287" t="s">
        <v>43</v>
      </c>
      <c r="D248" s="287" t="s">
        <v>41</v>
      </c>
      <c r="E248" s="375" t="s">
        <v>381</v>
      </c>
      <c r="F248" s="511"/>
      <c r="G248" s="328">
        <f>G249</f>
        <v>1081920</v>
      </c>
    </row>
    <row r="249" spans="1:7" s="510" customFormat="1" ht="33.75" customHeight="1" x14ac:dyDescent="0.2">
      <c r="A249" s="296" t="s">
        <v>310</v>
      </c>
      <c r="B249" s="297" t="s">
        <v>35</v>
      </c>
      <c r="C249" s="287" t="s">
        <v>43</v>
      </c>
      <c r="D249" s="287" t="s">
        <v>41</v>
      </c>
      <c r="E249" s="298" t="s">
        <v>418</v>
      </c>
      <c r="F249" s="511"/>
      <c r="G249" s="328">
        <f>G250+G252</f>
        <v>1081920</v>
      </c>
    </row>
    <row r="250" spans="1:7" s="510" customFormat="1" ht="18" customHeight="1" x14ac:dyDescent="0.2">
      <c r="A250" s="374" t="s">
        <v>787</v>
      </c>
      <c r="B250" s="297" t="s">
        <v>35</v>
      </c>
      <c r="C250" s="287" t="s">
        <v>43</v>
      </c>
      <c r="D250" s="287" t="s">
        <v>41</v>
      </c>
      <c r="E250" s="298" t="s">
        <v>786</v>
      </c>
      <c r="F250" s="511"/>
      <c r="G250" s="328">
        <f>G251</f>
        <v>367853</v>
      </c>
    </row>
    <row r="251" spans="1:7" s="510" customFormat="1" ht="18" customHeight="1" x14ac:dyDescent="0.2">
      <c r="A251" s="360" t="s">
        <v>275</v>
      </c>
      <c r="B251" s="292" t="s">
        <v>35</v>
      </c>
      <c r="C251" s="293" t="s">
        <v>43</v>
      </c>
      <c r="D251" s="293" t="s">
        <v>41</v>
      </c>
      <c r="E251" s="294" t="s">
        <v>786</v>
      </c>
      <c r="F251" s="511">
        <v>300</v>
      </c>
      <c r="G251" s="279">
        <v>367853</v>
      </c>
    </row>
    <row r="252" spans="1:7" s="510" customFormat="1" ht="35.25" customHeight="1" x14ac:dyDescent="0.2">
      <c r="A252" s="296" t="s">
        <v>785</v>
      </c>
      <c r="B252" s="297" t="s">
        <v>35</v>
      </c>
      <c r="C252" s="287" t="s">
        <v>43</v>
      </c>
      <c r="D252" s="287" t="s">
        <v>41</v>
      </c>
      <c r="E252" s="298" t="s">
        <v>784</v>
      </c>
      <c r="F252" s="511"/>
      <c r="G252" s="328">
        <f>G253</f>
        <v>714067</v>
      </c>
    </row>
    <row r="253" spans="1:7" s="505" customFormat="1" ht="16.5" customHeight="1" x14ac:dyDescent="0.2">
      <c r="A253" s="291" t="s">
        <v>275</v>
      </c>
      <c r="B253" s="292" t="s">
        <v>35</v>
      </c>
      <c r="C253" s="293" t="s">
        <v>43</v>
      </c>
      <c r="D253" s="293" t="s">
        <v>41</v>
      </c>
      <c r="E253" s="294" t="s">
        <v>784</v>
      </c>
      <c r="F253" s="319">
        <v>300</v>
      </c>
      <c r="G253" s="279">
        <v>714067</v>
      </c>
    </row>
    <row r="254" spans="1:7" s="505" customFormat="1" ht="16.5" customHeight="1" x14ac:dyDescent="0.2">
      <c r="A254" s="359" t="s">
        <v>277</v>
      </c>
      <c r="B254" s="297" t="s">
        <v>35</v>
      </c>
      <c r="C254" s="287" t="s">
        <v>44</v>
      </c>
      <c r="D254" s="351"/>
      <c r="E254" s="298"/>
      <c r="F254" s="351"/>
      <c r="G254" s="328">
        <f>G255</f>
        <v>62100</v>
      </c>
    </row>
    <row r="255" spans="1:7" s="505" customFormat="1" ht="16.5" customHeight="1" x14ac:dyDescent="0.2">
      <c r="A255" s="359" t="s">
        <v>15</v>
      </c>
      <c r="B255" s="297" t="s">
        <v>35</v>
      </c>
      <c r="C255" s="287" t="s">
        <v>44</v>
      </c>
      <c r="D255" s="287" t="s">
        <v>36</v>
      </c>
      <c r="E255" s="298"/>
      <c r="F255" s="351"/>
      <c r="G255" s="328">
        <f>G256</f>
        <v>62100</v>
      </c>
    </row>
    <row r="256" spans="1:7" s="505" customFormat="1" ht="25.9" customHeight="1" x14ac:dyDescent="0.2">
      <c r="A256" s="359" t="s">
        <v>31</v>
      </c>
      <c r="B256" s="297" t="s">
        <v>35</v>
      </c>
      <c r="C256" s="287" t="s">
        <v>44</v>
      </c>
      <c r="D256" s="287" t="s">
        <v>36</v>
      </c>
      <c r="E256" s="375" t="s">
        <v>351</v>
      </c>
      <c r="F256" s="351"/>
      <c r="G256" s="328">
        <f>G257</f>
        <v>62100</v>
      </c>
    </row>
    <row r="257" spans="1:7" s="505" customFormat="1" ht="32.450000000000003" customHeight="1" x14ac:dyDescent="0.2">
      <c r="A257" s="359" t="s">
        <v>4</v>
      </c>
      <c r="B257" s="297" t="s">
        <v>35</v>
      </c>
      <c r="C257" s="287" t="s">
        <v>44</v>
      </c>
      <c r="D257" s="287" t="s">
        <v>36</v>
      </c>
      <c r="E257" s="375" t="s">
        <v>352</v>
      </c>
      <c r="F257" s="351"/>
      <c r="G257" s="328">
        <f>G258</f>
        <v>62100</v>
      </c>
    </row>
    <row r="258" spans="1:7" s="505" customFormat="1" ht="110.45" customHeight="1" x14ac:dyDescent="0.2">
      <c r="A258" s="359" t="s">
        <v>775</v>
      </c>
      <c r="B258" s="297" t="s">
        <v>35</v>
      </c>
      <c r="C258" s="287" t="s">
        <v>44</v>
      </c>
      <c r="D258" s="287" t="s">
        <v>36</v>
      </c>
      <c r="E258" s="298" t="s">
        <v>774</v>
      </c>
      <c r="F258" s="351"/>
      <c r="G258" s="328">
        <f>G259</f>
        <v>62100</v>
      </c>
    </row>
    <row r="259" spans="1:7" s="505" customFormat="1" ht="30.6" customHeight="1" x14ac:dyDescent="0.2">
      <c r="A259" s="445" t="s">
        <v>274</v>
      </c>
      <c r="B259" s="292" t="s">
        <v>35</v>
      </c>
      <c r="C259" s="293" t="s">
        <v>44</v>
      </c>
      <c r="D259" s="293" t="s">
        <v>36</v>
      </c>
      <c r="E259" s="294" t="s">
        <v>774</v>
      </c>
      <c r="F259" s="319">
        <v>500</v>
      </c>
      <c r="G259" s="279">
        <v>62100</v>
      </c>
    </row>
    <row r="260" spans="1:7" s="505" customFormat="1" ht="16.5" customHeight="1" x14ac:dyDescent="0.2">
      <c r="A260" s="296" t="s">
        <v>121</v>
      </c>
      <c r="B260" s="297" t="s">
        <v>35</v>
      </c>
      <c r="C260" s="343" t="s">
        <v>41</v>
      </c>
      <c r="D260" s="345"/>
      <c r="E260" s="294"/>
      <c r="F260" s="319"/>
      <c r="G260" s="328">
        <f>G261</f>
        <v>764915</v>
      </c>
    </row>
    <row r="261" spans="1:7" s="505" customFormat="1" ht="16.5" customHeight="1" x14ac:dyDescent="0.2">
      <c r="A261" s="296" t="s">
        <v>103</v>
      </c>
      <c r="B261" s="297" t="s">
        <v>35</v>
      </c>
      <c r="C261" s="343" t="s">
        <v>41</v>
      </c>
      <c r="D261" s="287" t="s">
        <v>43</v>
      </c>
      <c r="E261" s="294"/>
      <c r="F261" s="319"/>
      <c r="G261" s="328">
        <f>G262</f>
        <v>764915</v>
      </c>
    </row>
    <row r="262" spans="1:7" s="505" customFormat="1" ht="64.900000000000006" customHeight="1" x14ac:dyDescent="0.2">
      <c r="A262" s="296" t="s">
        <v>773</v>
      </c>
      <c r="B262" s="297" t="s">
        <v>35</v>
      </c>
      <c r="C262" s="343" t="s">
        <v>41</v>
      </c>
      <c r="D262" s="287" t="s">
        <v>43</v>
      </c>
      <c r="E262" s="375" t="s">
        <v>349</v>
      </c>
      <c r="F262" s="351"/>
      <c r="G262" s="328">
        <f>G263</f>
        <v>764915</v>
      </c>
    </row>
    <row r="263" spans="1:7" s="505" customFormat="1" ht="101.25" customHeight="1" x14ac:dyDescent="0.2">
      <c r="A263" s="296" t="s">
        <v>772</v>
      </c>
      <c r="B263" s="297" t="s">
        <v>35</v>
      </c>
      <c r="C263" s="343" t="s">
        <v>41</v>
      </c>
      <c r="D263" s="287" t="s">
        <v>43</v>
      </c>
      <c r="E263" s="375" t="s">
        <v>350</v>
      </c>
      <c r="F263" s="287"/>
      <c r="G263" s="328">
        <f>G264</f>
        <v>764915</v>
      </c>
    </row>
    <row r="264" spans="1:7" s="505" customFormat="1" ht="67.150000000000006" customHeight="1" x14ac:dyDescent="0.2">
      <c r="A264" s="296" t="s">
        <v>771</v>
      </c>
      <c r="B264" s="297" t="s">
        <v>35</v>
      </c>
      <c r="C264" s="343" t="s">
        <v>41</v>
      </c>
      <c r="D264" s="287" t="s">
        <v>43</v>
      </c>
      <c r="E264" s="375" t="s">
        <v>423</v>
      </c>
      <c r="F264" s="287"/>
      <c r="G264" s="328">
        <f>G265</f>
        <v>764915</v>
      </c>
    </row>
    <row r="265" spans="1:7" s="505" customFormat="1" ht="33.6" customHeight="1" x14ac:dyDescent="0.2">
      <c r="A265" s="374" t="s">
        <v>770</v>
      </c>
      <c r="B265" s="297" t="s">
        <v>35</v>
      </c>
      <c r="C265" s="343" t="s">
        <v>41</v>
      </c>
      <c r="D265" s="287" t="s">
        <v>43</v>
      </c>
      <c r="E265" s="375" t="s">
        <v>123</v>
      </c>
      <c r="F265" s="287"/>
      <c r="G265" s="328">
        <f>G266</f>
        <v>764915</v>
      </c>
    </row>
    <row r="266" spans="1:7" s="505" customFormat="1" ht="33" customHeight="1" x14ac:dyDescent="0.2">
      <c r="A266" s="291" t="s">
        <v>151</v>
      </c>
      <c r="B266" s="292" t="s">
        <v>35</v>
      </c>
      <c r="C266" s="345" t="s">
        <v>41</v>
      </c>
      <c r="D266" s="293" t="s">
        <v>43</v>
      </c>
      <c r="E266" s="378" t="s">
        <v>123</v>
      </c>
      <c r="F266" s="319">
        <v>200</v>
      </c>
      <c r="G266" s="279">
        <v>764915</v>
      </c>
    </row>
    <row r="267" spans="1:7" s="495" customFormat="1" ht="18.75" x14ac:dyDescent="0.2">
      <c r="A267" s="296" t="s">
        <v>163</v>
      </c>
      <c r="B267" s="297" t="s">
        <v>35</v>
      </c>
      <c r="C267" s="287" t="s">
        <v>45</v>
      </c>
      <c r="D267" s="287"/>
      <c r="E267" s="487"/>
      <c r="F267" s="287"/>
      <c r="G267" s="328">
        <f>G268+G283+G274</f>
        <v>11683971</v>
      </c>
    </row>
    <row r="268" spans="1:7" s="509" customFormat="1" ht="15.75" x14ac:dyDescent="0.2">
      <c r="A268" s="296" t="s">
        <v>153</v>
      </c>
      <c r="B268" s="297" t="s">
        <v>35</v>
      </c>
      <c r="C268" s="287" t="s">
        <v>45</v>
      </c>
      <c r="D268" s="287" t="s">
        <v>36</v>
      </c>
      <c r="E268" s="487"/>
      <c r="F268" s="508"/>
      <c r="G268" s="328">
        <f>G270</f>
        <v>1207988</v>
      </c>
    </row>
    <row r="269" spans="1:7" s="509" customFormat="1" ht="36.75" customHeight="1" x14ac:dyDescent="0.2">
      <c r="A269" s="298" t="s">
        <v>562</v>
      </c>
      <c r="B269" s="297" t="s">
        <v>35</v>
      </c>
      <c r="C269" s="287" t="s">
        <v>45</v>
      </c>
      <c r="D269" s="287" t="s">
        <v>36</v>
      </c>
      <c r="E269" s="375" t="s">
        <v>358</v>
      </c>
      <c r="F269" s="508"/>
      <c r="G269" s="328">
        <f>G270</f>
        <v>1207988</v>
      </c>
    </row>
    <row r="270" spans="1:7" s="493" customFormat="1" ht="63.75" customHeight="1" x14ac:dyDescent="0.2">
      <c r="A270" s="298" t="s">
        <v>606</v>
      </c>
      <c r="B270" s="297" t="s">
        <v>35</v>
      </c>
      <c r="C270" s="287" t="s">
        <v>45</v>
      </c>
      <c r="D270" s="287" t="s">
        <v>36</v>
      </c>
      <c r="E270" s="375" t="s">
        <v>375</v>
      </c>
      <c r="F270" s="508"/>
      <c r="G270" s="328">
        <f>G271</f>
        <v>1207988</v>
      </c>
    </row>
    <row r="271" spans="1:7" s="493" customFormat="1" ht="30.75" customHeight="1" x14ac:dyDescent="0.2">
      <c r="A271" s="277" t="s">
        <v>202</v>
      </c>
      <c r="B271" s="297" t="s">
        <v>35</v>
      </c>
      <c r="C271" s="287" t="s">
        <v>45</v>
      </c>
      <c r="D271" s="287" t="s">
        <v>36</v>
      </c>
      <c r="E271" s="375" t="s">
        <v>424</v>
      </c>
      <c r="F271" s="508"/>
      <c r="G271" s="328">
        <f>G272</f>
        <v>1207988</v>
      </c>
    </row>
    <row r="272" spans="1:7" s="493" customFormat="1" ht="33" customHeight="1" x14ac:dyDescent="0.2">
      <c r="A272" s="438" t="s">
        <v>265</v>
      </c>
      <c r="B272" s="292" t="s">
        <v>35</v>
      </c>
      <c r="C272" s="293" t="s">
        <v>45</v>
      </c>
      <c r="D272" s="293" t="s">
        <v>36</v>
      </c>
      <c r="E272" s="352" t="s">
        <v>203</v>
      </c>
      <c r="F272" s="295"/>
      <c r="G272" s="279">
        <f>G273</f>
        <v>1207988</v>
      </c>
    </row>
    <row r="273" spans="1:7" s="505" customFormat="1" ht="16.5" customHeight="1" x14ac:dyDescent="0.2">
      <c r="A273" s="291" t="s">
        <v>275</v>
      </c>
      <c r="B273" s="292" t="s">
        <v>35</v>
      </c>
      <c r="C273" s="293" t="s">
        <v>45</v>
      </c>
      <c r="D273" s="293" t="s">
        <v>36</v>
      </c>
      <c r="E273" s="352" t="s">
        <v>203</v>
      </c>
      <c r="F273" s="319">
        <v>300</v>
      </c>
      <c r="G273" s="279">
        <v>1207988</v>
      </c>
    </row>
    <row r="274" spans="1:7" s="494" customFormat="1" ht="16.5" x14ac:dyDescent="0.2">
      <c r="A274" s="296" t="s">
        <v>164</v>
      </c>
      <c r="B274" s="297" t="s">
        <v>35</v>
      </c>
      <c r="C274" s="287" t="s">
        <v>45</v>
      </c>
      <c r="D274" s="287" t="s">
        <v>39</v>
      </c>
      <c r="E274" s="375"/>
      <c r="F274" s="319"/>
      <c r="G274" s="328">
        <f>G275</f>
        <v>8072368</v>
      </c>
    </row>
    <row r="275" spans="1:7" s="492" customFormat="1" ht="33.75" customHeight="1" x14ac:dyDescent="0.2">
      <c r="A275" s="298" t="s">
        <v>562</v>
      </c>
      <c r="B275" s="297" t="s">
        <v>35</v>
      </c>
      <c r="C275" s="287" t="s">
        <v>45</v>
      </c>
      <c r="D275" s="287" t="s">
        <v>39</v>
      </c>
      <c r="E275" s="375" t="s">
        <v>358</v>
      </c>
      <c r="F275" s="351"/>
      <c r="G275" s="328">
        <f>G276</f>
        <v>8072368</v>
      </c>
    </row>
    <row r="276" spans="1:7" s="491" customFormat="1" ht="64.5" customHeight="1" x14ac:dyDescent="0.2">
      <c r="A276" s="298" t="s">
        <v>564</v>
      </c>
      <c r="B276" s="297" t="s">
        <v>35</v>
      </c>
      <c r="C276" s="287" t="s">
        <v>45</v>
      </c>
      <c r="D276" s="287" t="s">
        <v>39</v>
      </c>
      <c r="E276" s="375" t="s">
        <v>374</v>
      </c>
      <c r="F276" s="351"/>
      <c r="G276" s="328">
        <f>G277+G280</f>
        <v>8072368</v>
      </c>
    </row>
    <row r="277" spans="1:7" s="491" customFormat="1" ht="66.75" customHeight="1" x14ac:dyDescent="0.2">
      <c r="A277" s="296" t="s">
        <v>204</v>
      </c>
      <c r="B277" s="297" t="s">
        <v>35</v>
      </c>
      <c r="C277" s="287" t="s">
        <v>45</v>
      </c>
      <c r="D277" s="287" t="s">
        <v>39</v>
      </c>
      <c r="E277" s="298" t="s">
        <v>425</v>
      </c>
      <c r="F277" s="295"/>
      <c r="G277" s="328">
        <f>G278</f>
        <v>5255804</v>
      </c>
    </row>
    <row r="278" spans="1:7" s="491" customFormat="1" ht="33.75" customHeight="1" x14ac:dyDescent="0.2">
      <c r="A278" s="438" t="s">
        <v>165</v>
      </c>
      <c r="B278" s="292" t="s">
        <v>35</v>
      </c>
      <c r="C278" s="293" t="s">
        <v>45</v>
      </c>
      <c r="D278" s="293" t="s">
        <v>39</v>
      </c>
      <c r="E278" s="294" t="s">
        <v>205</v>
      </c>
      <c r="F278" s="295"/>
      <c r="G278" s="279">
        <f>G279</f>
        <v>5255804</v>
      </c>
    </row>
    <row r="279" spans="1:7" s="505" customFormat="1" ht="16.5" customHeight="1" x14ac:dyDescent="0.2">
      <c r="A279" s="291" t="s">
        <v>275</v>
      </c>
      <c r="B279" s="292" t="s">
        <v>35</v>
      </c>
      <c r="C279" s="293" t="s">
        <v>45</v>
      </c>
      <c r="D279" s="293" t="s">
        <v>39</v>
      </c>
      <c r="E279" s="294" t="s">
        <v>205</v>
      </c>
      <c r="F279" s="319">
        <v>300</v>
      </c>
      <c r="G279" s="279">
        <v>5255804</v>
      </c>
    </row>
    <row r="280" spans="1:7" s="505" customFormat="1" ht="51.6" customHeight="1" x14ac:dyDescent="0.2">
      <c r="A280" s="296" t="s">
        <v>537</v>
      </c>
      <c r="B280" s="297" t="s">
        <v>35</v>
      </c>
      <c r="C280" s="392" t="s">
        <v>45</v>
      </c>
      <c r="D280" s="392" t="s">
        <v>39</v>
      </c>
      <c r="E280" s="298" t="s">
        <v>541</v>
      </c>
      <c r="F280" s="299"/>
      <c r="G280" s="328">
        <f>G281</f>
        <v>2816564</v>
      </c>
    </row>
    <row r="281" spans="1:7" s="505" customFormat="1" ht="76.900000000000006" customHeight="1" x14ac:dyDescent="0.2">
      <c r="A281" s="291" t="s">
        <v>543</v>
      </c>
      <c r="B281" s="292" t="s">
        <v>35</v>
      </c>
      <c r="C281" s="52" t="s">
        <v>45</v>
      </c>
      <c r="D281" s="52" t="s">
        <v>39</v>
      </c>
      <c r="E281" s="294" t="s">
        <v>538</v>
      </c>
      <c r="F281" s="295"/>
      <c r="G281" s="279">
        <f>G282</f>
        <v>2816564</v>
      </c>
    </row>
    <row r="282" spans="1:7" s="505" customFormat="1" ht="32.450000000000003" customHeight="1" x14ac:dyDescent="0.2">
      <c r="A282" s="341" t="s">
        <v>539</v>
      </c>
      <c r="B282" s="292" t="s">
        <v>35</v>
      </c>
      <c r="C282" s="52" t="s">
        <v>45</v>
      </c>
      <c r="D282" s="52" t="s">
        <v>39</v>
      </c>
      <c r="E282" s="294" t="s">
        <v>538</v>
      </c>
      <c r="F282" s="295">
        <v>400</v>
      </c>
      <c r="G282" s="279">
        <v>2816564</v>
      </c>
    </row>
    <row r="283" spans="1:7" s="505" customFormat="1" ht="21.75" customHeight="1" x14ac:dyDescent="0.2">
      <c r="A283" s="296" t="s">
        <v>50</v>
      </c>
      <c r="B283" s="297" t="s">
        <v>35</v>
      </c>
      <c r="C283" s="287" t="s">
        <v>45</v>
      </c>
      <c r="D283" s="287" t="s">
        <v>42</v>
      </c>
      <c r="E283" s="487"/>
      <c r="F283" s="319"/>
      <c r="G283" s="328">
        <f>G284+G294</f>
        <v>2403615</v>
      </c>
    </row>
    <row r="284" spans="1:7" s="505" customFormat="1" ht="34.5" customHeight="1" x14ac:dyDescent="0.2">
      <c r="A284" s="298" t="s">
        <v>562</v>
      </c>
      <c r="B284" s="297" t="s">
        <v>35</v>
      </c>
      <c r="C284" s="287" t="s">
        <v>45</v>
      </c>
      <c r="D284" s="287" t="s">
        <v>42</v>
      </c>
      <c r="E284" s="375" t="s">
        <v>358</v>
      </c>
      <c r="F284" s="319"/>
      <c r="G284" s="328">
        <f>G285</f>
        <v>2023574</v>
      </c>
    </row>
    <row r="285" spans="1:7" s="505" customFormat="1" ht="81.75" customHeight="1" x14ac:dyDescent="0.2">
      <c r="A285" s="298" t="s">
        <v>599</v>
      </c>
      <c r="B285" s="297" t="s">
        <v>35</v>
      </c>
      <c r="C285" s="287" t="s">
        <v>45</v>
      </c>
      <c r="D285" s="287" t="s">
        <v>42</v>
      </c>
      <c r="E285" s="375" t="s">
        <v>373</v>
      </c>
      <c r="F285" s="351"/>
      <c r="G285" s="328">
        <f>G286</f>
        <v>2023574</v>
      </c>
    </row>
    <row r="286" spans="1:7" s="505" customFormat="1" ht="47.25" x14ac:dyDescent="0.2">
      <c r="A286" s="277" t="s">
        <v>206</v>
      </c>
      <c r="B286" s="297" t="s">
        <v>35</v>
      </c>
      <c r="C286" s="287" t="s">
        <v>45</v>
      </c>
      <c r="D286" s="287" t="s">
        <v>42</v>
      </c>
      <c r="E286" s="298" t="s">
        <v>426</v>
      </c>
      <c r="F286" s="299"/>
      <c r="G286" s="328">
        <f>G287+G292+G290</f>
        <v>2023574</v>
      </c>
    </row>
    <row r="287" spans="1:7" s="505" customFormat="1" ht="33" customHeight="1" x14ac:dyDescent="0.2">
      <c r="A287" s="438" t="s">
        <v>18</v>
      </c>
      <c r="B287" s="292" t="s">
        <v>35</v>
      </c>
      <c r="C287" s="293" t="s">
        <v>45</v>
      </c>
      <c r="D287" s="293" t="s">
        <v>42</v>
      </c>
      <c r="E287" s="294" t="s">
        <v>207</v>
      </c>
      <c r="F287" s="295"/>
      <c r="G287" s="328">
        <f>G288+G289</f>
        <v>1673500</v>
      </c>
    </row>
    <row r="288" spans="1:7" s="505" customFormat="1" ht="66" customHeight="1" x14ac:dyDescent="0.2">
      <c r="A288" s="291" t="s">
        <v>47</v>
      </c>
      <c r="B288" s="292" t="s">
        <v>35</v>
      </c>
      <c r="C288" s="293" t="s">
        <v>45</v>
      </c>
      <c r="D288" s="293" t="s">
        <v>42</v>
      </c>
      <c r="E288" s="294" t="s">
        <v>207</v>
      </c>
      <c r="F288" s="295">
        <v>100</v>
      </c>
      <c r="G288" s="279">
        <v>1640500</v>
      </c>
    </row>
    <row r="289" spans="1:7" s="505" customFormat="1" ht="31.5" x14ac:dyDescent="0.2">
      <c r="A289" s="291" t="s">
        <v>151</v>
      </c>
      <c r="B289" s="292" t="s">
        <v>35</v>
      </c>
      <c r="C289" s="293" t="s">
        <v>45</v>
      </c>
      <c r="D289" s="293" t="s">
        <v>42</v>
      </c>
      <c r="E289" s="294" t="s">
        <v>207</v>
      </c>
      <c r="F289" s="295">
        <v>200</v>
      </c>
      <c r="G289" s="279">
        <v>33000</v>
      </c>
    </row>
    <row r="290" spans="1:7" s="505" customFormat="1" ht="31.5" x14ac:dyDescent="0.2">
      <c r="A290" s="359" t="s">
        <v>176</v>
      </c>
      <c r="B290" s="297" t="s">
        <v>35</v>
      </c>
      <c r="C290" s="287" t="s">
        <v>45</v>
      </c>
      <c r="D290" s="287" t="s">
        <v>42</v>
      </c>
      <c r="E290" s="298" t="s">
        <v>765</v>
      </c>
      <c r="F290" s="299"/>
      <c r="G290" s="328">
        <f>G291</f>
        <v>71157</v>
      </c>
    </row>
    <row r="291" spans="1:7" s="505" customFormat="1" ht="63" x14ac:dyDescent="0.2">
      <c r="A291" s="291" t="s">
        <v>47</v>
      </c>
      <c r="B291" s="292" t="s">
        <v>35</v>
      </c>
      <c r="C291" s="293" t="s">
        <v>45</v>
      </c>
      <c r="D291" s="293" t="s">
        <v>42</v>
      </c>
      <c r="E291" s="294" t="s">
        <v>765</v>
      </c>
      <c r="F291" s="295">
        <v>100</v>
      </c>
      <c r="G291" s="279">
        <v>71157</v>
      </c>
    </row>
    <row r="292" spans="1:7" s="505" customFormat="1" ht="63" x14ac:dyDescent="0.2">
      <c r="A292" s="296" t="s">
        <v>764</v>
      </c>
      <c r="B292" s="297" t="s">
        <v>35</v>
      </c>
      <c r="C292" s="287" t="s">
        <v>45</v>
      </c>
      <c r="D292" s="287" t="s">
        <v>42</v>
      </c>
      <c r="E292" s="298" t="s">
        <v>763</v>
      </c>
      <c r="F292" s="299"/>
      <c r="G292" s="328">
        <f>G293</f>
        <v>278917</v>
      </c>
    </row>
    <row r="293" spans="1:7" s="505" customFormat="1" ht="63" x14ac:dyDescent="0.2">
      <c r="A293" s="291" t="s">
        <v>47</v>
      </c>
      <c r="B293" s="292" t="s">
        <v>35</v>
      </c>
      <c r="C293" s="293" t="s">
        <v>45</v>
      </c>
      <c r="D293" s="293" t="s">
        <v>42</v>
      </c>
      <c r="E293" s="294" t="s">
        <v>763</v>
      </c>
      <c r="F293" s="295">
        <v>100</v>
      </c>
      <c r="G293" s="279">
        <v>278917</v>
      </c>
    </row>
    <row r="294" spans="1:7" s="491" customFormat="1" ht="36.75" customHeight="1" x14ac:dyDescent="0.2">
      <c r="A294" s="298" t="s">
        <v>600</v>
      </c>
      <c r="B294" s="297" t="s">
        <v>35</v>
      </c>
      <c r="C294" s="287" t="s">
        <v>45</v>
      </c>
      <c r="D294" s="287" t="s">
        <v>42</v>
      </c>
      <c r="E294" s="375" t="s">
        <v>364</v>
      </c>
      <c r="F294" s="287"/>
      <c r="G294" s="328">
        <f>G295</f>
        <v>380041</v>
      </c>
    </row>
    <row r="295" spans="1:7" s="491" customFormat="1" ht="64.5" customHeight="1" x14ac:dyDescent="0.2">
      <c r="A295" s="298" t="s">
        <v>601</v>
      </c>
      <c r="B295" s="297" t="s">
        <v>35</v>
      </c>
      <c r="C295" s="287" t="s">
        <v>45</v>
      </c>
      <c r="D295" s="287" t="s">
        <v>42</v>
      </c>
      <c r="E295" s="375" t="s">
        <v>430</v>
      </c>
      <c r="F295" s="287"/>
      <c r="G295" s="328">
        <f>G296</f>
        <v>380041</v>
      </c>
    </row>
    <row r="296" spans="1:7" s="491" customFormat="1" ht="36" customHeight="1" x14ac:dyDescent="0.2">
      <c r="A296" s="298" t="s">
        <v>208</v>
      </c>
      <c r="B296" s="297" t="s">
        <v>35</v>
      </c>
      <c r="C296" s="287" t="s">
        <v>45</v>
      </c>
      <c r="D296" s="287" t="s">
        <v>42</v>
      </c>
      <c r="E296" s="298" t="s">
        <v>433</v>
      </c>
      <c r="F296" s="299"/>
      <c r="G296" s="328">
        <f>G297+G300</f>
        <v>380041</v>
      </c>
    </row>
    <row r="297" spans="1:7" s="491" customFormat="1" ht="48.75" customHeight="1" x14ac:dyDescent="0.2">
      <c r="A297" s="438" t="s">
        <v>708</v>
      </c>
      <c r="B297" s="292" t="s">
        <v>35</v>
      </c>
      <c r="C297" s="293" t="s">
        <v>45</v>
      </c>
      <c r="D297" s="293" t="s">
        <v>42</v>
      </c>
      <c r="E297" s="294" t="s">
        <v>209</v>
      </c>
      <c r="F297" s="295"/>
      <c r="G297" s="279">
        <f>G298+G299</f>
        <v>334700</v>
      </c>
    </row>
    <row r="298" spans="1:7" s="505" customFormat="1" ht="64.5" customHeight="1" x14ac:dyDescent="0.2">
      <c r="A298" s="291" t="s">
        <v>47</v>
      </c>
      <c r="B298" s="292" t="s">
        <v>35</v>
      </c>
      <c r="C298" s="293" t="s">
        <v>45</v>
      </c>
      <c r="D298" s="293" t="s">
        <v>42</v>
      </c>
      <c r="E298" s="294" t="s">
        <v>209</v>
      </c>
      <c r="F298" s="319">
        <v>100</v>
      </c>
      <c r="G298" s="279">
        <v>324700</v>
      </c>
    </row>
    <row r="299" spans="1:7" s="505" customFormat="1" ht="49.5" customHeight="1" x14ac:dyDescent="0.2">
      <c r="A299" s="291" t="s">
        <v>151</v>
      </c>
      <c r="B299" s="292" t="s">
        <v>35</v>
      </c>
      <c r="C299" s="293" t="s">
        <v>45</v>
      </c>
      <c r="D299" s="293" t="s">
        <v>42</v>
      </c>
      <c r="E299" s="294" t="s">
        <v>209</v>
      </c>
      <c r="F299" s="319">
        <v>200</v>
      </c>
      <c r="G299" s="279">
        <v>10000</v>
      </c>
    </row>
    <row r="300" spans="1:7" s="505" customFormat="1" ht="49.5" customHeight="1" x14ac:dyDescent="0.2">
      <c r="A300" s="307" t="s">
        <v>170</v>
      </c>
      <c r="B300" s="297" t="s">
        <v>35</v>
      </c>
      <c r="C300" s="287" t="s">
        <v>45</v>
      </c>
      <c r="D300" s="287" t="s">
        <v>42</v>
      </c>
      <c r="E300" s="298" t="s">
        <v>762</v>
      </c>
      <c r="F300" s="351"/>
      <c r="G300" s="328">
        <f>G301</f>
        <v>45341</v>
      </c>
    </row>
    <row r="301" spans="1:7" s="505" customFormat="1" ht="49.5" customHeight="1" x14ac:dyDescent="0.2">
      <c r="A301" s="291" t="s">
        <v>47</v>
      </c>
      <c r="B301" s="292" t="s">
        <v>35</v>
      </c>
      <c r="C301" s="293" t="s">
        <v>45</v>
      </c>
      <c r="D301" s="293" t="s">
        <v>42</v>
      </c>
      <c r="E301" s="294" t="s">
        <v>762</v>
      </c>
      <c r="F301" s="319">
        <v>100</v>
      </c>
      <c r="G301" s="279">
        <v>45341</v>
      </c>
    </row>
    <row r="302" spans="1:7" s="495" customFormat="1" ht="16.5" customHeight="1" x14ac:dyDescent="0.2">
      <c r="A302" s="296" t="s">
        <v>28</v>
      </c>
      <c r="B302" s="297" t="s">
        <v>35</v>
      </c>
      <c r="C302" s="287" t="s">
        <v>252</v>
      </c>
      <c r="D302" s="287"/>
      <c r="E302" s="487"/>
      <c r="F302" s="319"/>
      <c r="G302" s="328">
        <f>G303</f>
        <v>350000</v>
      </c>
    </row>
    <row r="303" spans="1:7" s="507" customFormat="1" ht="16.5" x14ac:dyDescent="0.2">
      <c r="A303" s="296" t="s">
        <v>29</v>
      </c>
      <c r="B303" s="297" t="s">
        <v>35</v>
      </c>
      <c r="C303" s="287" t="s">
        <v>252</v>
      </c>
      <c r="D303" s="287" t="s">
        <v>36</v>
      </c>
      <c r="E303" s="487"/>
      <c r="F303" s="319"/>
      <c r="G303" s="328">
        <f>G304</f>
        <v>350000</v>
      </c>
    </row>
    <row r="304" spans="1:7" s="492" customFormat="1" ht="66" customHeight="1" x14ac:dyDescent="0.2">
      <c r="A304" s="298" t="s">
        <v>587</v>
      </c>
      <c r="B304" s="297" t="s">
        <v>35</v>
      </c>
      <c r="C304" s="287" t="s">
        <v>252</v>
      </c>
      <c r="D304" s="287" t="s">
        <v>36</v>
      </c>
      <c r="E304" s="375" t="s">
        <v>369</v>
      </c>
      <c r="F304" s="351"/>
      <c r="G304" s="328">
        <f>G305</f>
        <v>350000</v>
      </c>
    </row>
    <row r="305" spans="1:7" s="506" customFormat="1" ht="99.75" customHeight="1" x14ac:dyDescent="0.2">
      <c r="A305" s="296" t="s">
        <v>856</v>
      </c>
      <c r="B305" s="297" t="s">
        <v>35</v>
      </c>
      <c r="C305" s="287" t="s">
        <v>252</v>
      </c>
      <c r="D305" s="287" t="s">
        <v>36</v>
      </c>
      <c r="E305" s="375" t="s">
        <v>372</v>
      </c>
      <c r="F305" s="351"/>
      <c r="G305" s="328">
        <f>G306+G309</f>
        <v>350000</v>
      </c>
    </row>
    <row r="306" spans="1:7" s="506" customFormat="1" ht="67.5" customHeight="1" x14ac:dyDescent="0.2">
      <c r="A306" s="277" t="s">
        <v>217</v>
      </c>
      <c r="B306" s="297" t="s">
        <v>35</v>
      </c>
      <c r="C306" s="287" t="s">
        <v>252</v>
      </c>
      <c r="D306" s="287" t="s">
        <v>36</v>
      </c>
      <c r="E306" s="298" t="s">
        <v>427</v>
      </c>
      <c r="F306" s="299"/>
      <c r="G306" s="328">
        <f>G307</f>
        <v>320000</v>
      </c>
    </row>
    <row r="307" spans="1:7" s="506" customFormat="1" ht="54.75" customHeight="1" x14ac:dyDescent="0.2">
      <c r="A307" s="291" t="s">
        <v>251</v>
      </c>
      <c r="B307" s="292" t="s">
        <v>35</v>
      </c>
      <c r="C307" s="293" t="s">
        <v>252</v>
      </c>
      <c r="D307" s="293" t="s">
        <v>36</v>
      </c>
      <c r="E307" s="294" t="s">
        <v>218</v>
      </c>
      <c r="F307" s="295"/>
      <c r="G307" s="279">
        <f>G308</f>
        <v>320000</v>
      </c>
    </row>
    <row r="308" spans="1:7" s="506" customFormat="1" ht="33.75" customHeight="1" x14ac:dyDescent="0.2">
      <c r="A308" s="291" t="s">
        <v>151</v>
      </c>
      <c r="B308" s="292" t="s">
        <v>35</v>
      </c>
      <c r="C308" s="293" t="s">
        <v>252</v>
      </c>
      <c r="D308" s="293" t="s">
        <v>36</v>
      </c>
      <c r="E308" s="294" t="s">
        <v>218</v>
      </c>
      <c r="F308" s="319">
        <v>200</v>
      </c>
      <c r="G308" s="279">
        <v>320000</v>
      </c>
    </row>
    <row r="309" spans="1:7" s="506" customFormat="1" ht="51.75" customHeight="1" x14ac:dyDescent="0.2">
      <c r="A309" s="277" t="s">
        <v>340</v>
      </c>
      <c r="B309" s="297" t="s">
        <v>35</v>
      </c>
      <c r="C309" s="287" t="s">
        <v>252</v>
      </c>
      <c r="D309" s="287" t="s">
        <v>36</v>
      </c>
      <c r="E309" s="298" t="s">
        <v>428</v>
      </c>
      <c r="F309" s="299"/>
      <c r="G309" s="328">
        <f>G310</f>
        <v>30000</v>
      </c>
    </row>
    <row r="310" spans="1:7" s="506" customFormat="1" ht="33.75" customHeight="1" x14ac:dyDescent="0.2">
      <c r="A310" s="291" t="s">
        <v>251</v>
      </c>
      <c r="B310" s="292" t="s">
        <v>35</v>
      </c>
      <c r="C310" s="293" t="s">
        <v>252</v>
      </c>
      <c r="D310" s="293" t="s">
        <v>36</v>
      </c>
      <c r="E310" s="294" t="s">
        <v>339</v>
      </c>
      <c r="F310" s="295"/>
      <c r="G310" s="279">
        <f>G311</f>
        <v>30000</v>
      </c>
    </row>
    <row r="311" spans="1:7" s="506" customFormat="1" ht="33.75" customHeight="1" x14ac:dyDescent="0.2">
      <c r="A311" s="291" t="s">
        <v>151</v>
      </c>
      <c r="B311" s="292" t="s">
        <v>35</v>
      </c>
      <c r="C311" s="293" t="s">
        <v>252</v>
      </c>
      <c r="D311" s="293" t="s">
        <v>36</v>
      </c>
      <c r="E311" s="294" t="s">
        <v>339</v>
      </c>
      <c r="F311" s="319">
        <v>200</v>
      </c>
      <c r="G311" s="279">
        <v>30000</v>
      </c>
    </row>
    <row r="312" spans="1:7" s="496" customFormat="1" ht="37.5" customHeight="1" x14ac:dyDescent="0.2">
      <c r="A312" s="296" t="s">
        <v>40</v>
      </c>
      <c r="B312" s="297" t="s">
        <v>3</v>
      </c>
      <c r="C312" s="287"/>
      <c r="D312" s="287"/>
      <c r="E312" s="487"/>
      <c r="F312" s="319"/>
      <c r="G312" s="328">
        <f>G313+G321+G349</f>
        <v>35296326</v>
      </c>
    </row>
    <row r="313" spans="1:7" s="504" customFormat="1" ht="17.25" customHeight="1" x14ac:dyDescent="0.2">
      <c r="A313" s="296" t="s">
        <v>10</v>
      </c>
      <c r="B313" s="297" t="s">
        <v>3</v>
      </c>
      <c r="C313" s="287" t="s">
        <v>36</v>
      </c>
      <c r="D313" s="287"/>
      <c r="E313" s="487"/>
      <c r="F313" s="319"/>
      <c r="G313" s="328">
        <f>G314</f>
        <v>3960238</v>
      </c>
    </row>
    <row r="314" spans="1:7" s="494" customFormat="1" ht="47.25" x14ac:dyDescent="0.2">
      <c r="A314" s="296" t="s">
        <v>263</v>
      </c>
      <c r="B314" s="297" t="s">
        <v>3</v>
      </c>
      <c r="C314" s="287" t="s">
        <v>36</v>
      </c>
      <c r="D314" s="287" t="s">
        <v>42</v>
      </c>
      <c r="E314" s="487"/>
      <c r="F314" s="319"/>
      <c r="G314" s="328">
        <f>G315</f>
        <v>3960238</v>
      </c>
    </row>
    <row r="315" spans="1:7" s="492" customFormat="1" ht="51.75" customHeight="1" x14ac:dyDescent="0.2">
      <c r="A315" s="298" t="s">
        <v>603</v>
      </c>
      <c r="B315" s="297" t="s">
        <v>3</v>
      </c>
      <c r="C315" s="287" t="s">
        <v>36</v>
      </c>
      <c r="D315" s="287" t="s">
        <v>42</v>
      </c>
      <c r="E315" s="375" t="s">
        <v>353</v>
      </c>
      <c r="F315" s="351"/>
      <c r="G315" s="328">
        <f>G316</f>
        <v>3960238</v>
      </c>
    </row>
    <row r="316" spans="1:7" s="492" customFormat="1" ht="80.25" customHeight="1" x14ac:dyDescent="0.2">
      <c r="A316" s="298" t="s">
        <v>561</v>
      </c>
      <c r="B316" s="297" t="s">
        <v>3</v>
      </c>
      <c r="C316" s="287" t="s">
        <v>36</v>
      </c>
      <c r="D316" s="287" t="s">
        <v>42</v>
      </c>
      <c r="E316" s="298" t="s">
        <v>354</v>
      </c>
      <c r="F316" s="299"/>
      <c r="G316" s="328">
        <f>G317</f>
        <v>3960238</v>
      </c>
    </row>
    <row r="317" spans="1:7" s="492" customFormat="1" ht="50.25" customHeight="1" x14ac:dyDescent="0.2">
      <c r="A317" s="277" t="s">
        <v>220</v>
      </c>
      <c r="B317" s="297" t="s">
        <v>3</v>
      </c>
      <c r="C317" s="287" t="s">
        <v>36</v>
      </c>
      <c r="D317" s="287" t="s">
        <v>42</v>
      </c>
      <c r="E317" s="298" t="s">
        <v>355</v>
      </c>
      <c r="F317" s="299"/>
      <c r="G317" s="328">
        <f>G318</f>
        <v>3960238</v>
      </c>
    </row>
    <row r="318" spans="1:7" s="491" customFormat="1" ht="31.5" x14ac:dyDescent="0.2">
      <c r="A318" s="438" t="s">
        <v>170</v>
      </c>
      <c r="B318" s="292" t="s">
        <v>3</v>
      </c>
      <c r="C318" s="293" t="s">
        <v>36</v>
      </c>
      <c r="D318" s="293" t="s">
        <v>42</v>
      </c>
      <c r="E318" s="294" t="s">
        <v>221</v>
      </c>
      <c r="F318" s="295"/>
      <c r="G318" s="279">
        <f>G319+G320</f>
        <v>3960238</v>
      </c>
    </row>
    <row r="319" spans="1:7" s="489" customFormat="1" ht="66.75" customHeight="1" x14ac:dyDescent="0.2">
      <c r="A319" s="291" t="s">
        <v>47</v>
      </c>
      <c r="B319" s="292" t="s">
        <v>3</v>
      </c>
      <c r="C319" s="293" t="s">
        <v>36</v>
      </c>
      <c r="D319" s="293" t="s">
        <v>42</v>
      </c>
      <c r="E319" s="294" t="s">
        <v>221</v>
      </c>
      <c r="F319" s="319">
        <v>100</v>
      </c>
      <c r="G319" s="279">
        <v>3677238</v>
      </c>
    </row>
    <row r="320" spans="1:7" s="489" customFormat="1" ht="35.25" customHeight="1" x14ac:dyDescent="0.2">
      <c r="A320" s="291" t="s">
        <v>151</v>
      </c>
      <c r="B320" s="292" t="s">
        <v>3</v>
      </c>
      <c r="C320" s="293" t="s">
        <v>36</v>
      </c>
      <c r="D320" s="293" t="s">
        <v>42</v>
      </c>
      <c r="E320" s="294" t="s">
        <v>221</v>
      </c>
      <c r="F320" s="319">
        <v>200</v>
      </c>
      <c r="G320" s="279">
        <v>283000</v>
      </c>
    </row>
    <row r="321" spans="1:7" s="505" customFormat="1" ht="15.75" x14ac:dyDescent="0.2">
      <c r="A321" s="296" t="s">
        <v>163</v>
      </c>
      <c r="B321" s="297" t="s">
        <v>3</v>
      </c>
      <c r="C321" s="287" t="s">
        <v>45</v>
      </c>
      <c r="D321" s="287"/>
      <c r="E321" s="375"/>
      <c r="F321" s="319"/>
      <c r="G321" s="328">
        <f>G322+G339</f>
        <v>24675397</v>
      </c>
    </row>
    <row r="322" spans="1:7" s="505" customFormat="1" ht="15.75" x14ac:dyDescent="0.2">
      <c r="A322" s="296" t="s">
        <v>276</v>
      </c>
      <c r="B322" s="297" t="s">
        <v>3</v>
      </c>
      <c r="C322" s="287" t="s">
        <v>45</v>
      </c>
      <c r="D322" s="287" t="s">
        <v>38</v>
      </c>
      <c r="E322" s="375"/>
      <c r="F322" s="319"/>
      <c r="G322" s="328">
        <f>G323</f>
        <v>5492783</v>
      </c>
    </row>
    <row r="323" spans="1:7" s="505" customFormat="1" ht="31.5" x14ac:dyDescent="0.2">
      <c r="A323" s="298" t="s">
        <v>562</v>
      </c>
      <c r="B323" s="297" t="s">
        <v>3</v>
      </c>
      <c r="C323" s="287" t="s">
        <v>45</v>
      </c>
      <c r="D323" s="287" t="s">
        <v>38</v>
      </c>
      <c r="E323" s="375" t="s">
        <v>358</v>
      </c>
      <c r="F323" s="351"/>
      <c r="G323" s="328">
        <f>G324</f>
        <v>5492783</v>
      </c>
    </row>
    <row r="324" spans="1:7" s="505" customFormat="1" ht="63" x14ac:dyDescent="0.2">
      <c r="A324" s="298" t="s">
        <v>597</v>
      </c>
      <c r="B324" s="297" t="s">
        <v>3</v>
      </c>
      <c r="C324" s="287" t="s">
        <v>45</v>
      </c>
      <c r="D324" s="287" t="s">
        <v>38</v>
      </c>
      <c r="E324" s="375" t="s">
        <v>375</v>
      </c>
      <c r="F324" s="351"/>
      <c r="G324" s="328">
        <f>G325</f>
        <v>5492783</v>
      </c>
    </row>
    <row r="325" spans="1:7" s="505" customFormat="1" ht="31.5" x14ac:dyDescent="0.2">
      <c r="A325" s="277" t="s">
        <v>202</v>
      </c>
      <c r="B325" s="297" t="s">
        <v>3</v>
      </c>
      <c r="C325" s="287" t="s">
        <v>45</v>
      </c>
      <c r="D325" s="287" t="s">
        <v>38</v>
      </c>
      <c r="E325" s="298" t="s">
        <v>424</v>
      </c>
      <c r="F325" s="299"/>
      <c r="G325" s="279">
        <f>G326+G329+G332</f>
        <v>5492783</v>
      </c>
    </row>
    <row r="326" spans="1:7" s="505" customFormat="1" ht="44.25" customHeight="1" x14ac:dyDescent="0.2">
      <c r="A326" s="296" t="s">
        <v>222</v>
      </c>
      <c r="B326" s="297" t="s">
        <v>3</v>
      </c>
      <c r="C326" s="287" t="s">
        <v>45</v>
      </c>
      <c r="D326" s="287" t="s">
        <v>38</v>
      </c>
      <c r="E326" s="298" t="s">
        <v>224</v>
      </c>
      <c r="F326" s="299"/>
      <c r="G326" s="328">
        <f>G327+G328</f>
        <v>99124</v>
      </c>
    </row>
    <row r="327" spans="1:7" s="505" customFormat="1" ht="31.5" x14ac:dyDescent="0.2">
      <c r="A327" s="291" t="s">
        <v>151</v>
      </c>
      <c r="B327" s="292" t="s">
        <v>3</v>
      </c>
      <c r="C327" s="293" t="s">
        <v>45</v>
      </c>
      <c r="D327" s="293" t="s">
        <v>38</v>
      </c>
      <c r="E327" s="294" t="s">
        <v>224</v>
      </c>
      <c r="F327" s="319">
        <v>200</v>
      </c>
      <c r="G327" s="279">
        <v>1350</v>
      </c>
    </row>
    <row r="328" spans="1:7" s="505" customFormat="1" ht="15.75" x14ac:dyDescent="0.2">
      <c r="A328" s="291" t="s">
        <v>275</v>
      </c>
      <c r="B328" s="292" t="s">
        <v>3</v>
      </c>
      <c r="C328" s="293" t="s">
        <v>45</v>
      </c>
      <c r="D328" s="293" t="s">
        <v>38</v>
      </c>
      <c r="E328" s="294" t="s">
        <v>224</v>
      </c>
      <c r="F328" s="319">
        <v>300</v>
      </c>
      <c r="G328" s="279">
        <v>97774</v>
      </c>
    </row>
    <row r="329" spans="1:7" s="505" customFormat="1" ht="47.25" x14ac:dyDescent="0.2">
      <c r="A329" s="277" t="s">
        <v>253</v>
      </c>
      <c r="B329" s="297" t="s">
        <v>3</v>
      </c>
      <c r="C329" s="287" t="s">
        <v>45</v>
      </c>
      <c r="D329" s="287" t="s">
        <v>38</v>
      </c>
      <c r="E329" s="298" t="s">
        <v>225</v>
      </c>
      <c r="F329" s="299"/>
      <c r="G329" s="328">
        <f>G330+G331</f>
        <v>295167</v>
      </c>
    </row>
    <row r="330" spans="1:7" s="505" customFormat="1" ht="31.5" x14ac:dyDescent="0.2">
      <c r="A330" s="291" t="s">
        <v>151</v>
      </c>
      <c r="B330" s="292" t="s">
        <v>3</v>
      </c>
      <c r="C330" s="293" t="s">
        <v>45</v>
      </c>
      <c r="D330" s="293" t="s">
        <v>38</v>
      </c>
      <c r="E330" s="294" t="s">
        <v>225</v>
      </c>
      <c r="F330" s="295">
        <v>200</v>
      </c>
      <c r="G330" s="279">
        <v>2200</v>
      </c>
    </row>
    <row r="331" spans="1:7" s="505" customFormat="1" ht="15.75" x14ac:dyDescent="0.2">
      <c r="A331" s="291" t="s">
        <v>275</v>
      </c>
      <c r="B331" s="292" t="s">
        <v>3</v>
      </c>
      <c r="C331" s="293" t="s">
        <v>45</v>
      </c>
      <c r="D331" s="293" t="s">
        <v>38</v>
      </c>
      <c r="E331" s="294" t="s">
        <v>225</v>
      </c>
      <c r="F331" s="319">
        <v>300</v>
      </c>
      <c r="G331" s="279">
        <v>292967</v>
      </c>
    </row>
    <row r="332" spans="1:7" s="505" customFormat="1" ht="31.5" x14ac:dyDescent="0.2">
      <c r="A332" s="296" t="s">
        <v>267</v>
      </c>
      <c r="B332" s="297" t="s">
        <v>3</v>
      </c>
      <c r="C332" s="287" t="s">
        <v>45</v>
      </c>
      <c r="D332" s="287" t="s">
        <v>38</v>
      </c>
      <c r="E332" s="298" t="s">
        <v>226</v>
      </c>
      <c r="F332" s="299"/>
      <c r="G332" s="328">
        <f>G333+G336</f>
        <v>5098492</v>
      </c>
    </row>
    <row r="333" spans="1:7" s="505" customFormat="1" ht="18" customHeight="1" x14ac:dyDescent="0.2">
      <c r="A333" s="277" t="s">
        <v>11</v>
      </c>
      <c r="B333" s="297" t="s">
        <v>3</v>
      </c>
      <c r="C333" s="287" t="s">
        <v>45</v>
      </c>
      <c r="D333" s="287" t="s">
        <v>38</v>
      </c>
      <c r="E333" s="298" t="s">
        <v>227</v>
      </c>
      <c r="F333" s="299"/>
      <c r="G333" s="328">
        <f>G335+G334</f>
        <v>4588643</v>
      </c>
    </row>
    <row r="334" spans="1:7" s="505" customFormat="1" ht="31.5" x14ac:dyDescent="0.2">
      <c r="A334" s="291" t="s">
        <v>151</v>
      </c>
      <c r="B334" s="292" t="s">
        <v>3</v>
      </c>
      <c r="C334" s="293" t="s">
        <v>45</v>
      </c>
      <c r="D334" s="293" t="s">
        <v>38</v>
      </c>
      <c r="E334" s="294" t="s">
        <v>227</v>
      </c>
      <c r="F334" s="319">
        <v>200</v>
      </c>
      <c r="G334" s="279">
        <v>72500</v>
      </c>
    </row>
    <row r="335" spans="1:7" s="505" customFormat="1" ht="15.75" x14ac:dyDescent="0.2">
      <c r="A335" s="291" t="s">
        <v>275</v>
      </c>
      <c r="B335" s="292" t="s">
        <v>3</v>
      </c>
      <c r="C335" s="293" t="s">
        <v>45</v>
      </c>
      <c r="D335" s="293" t="s">
        <v>38</v>
      </c>
      <c r="E335" s="294" t="s">
        <v>227</v>
      </c>
      <c r="F335" s="319">
        <v>300</v>
      </c>
      <c r="G335" s="279">
        <v>4516143</v>
      </c>
    </row>
    <row r="336" spans="1:7" s="505" customFormat="1" ht="19.149999999999999" customHeight="1" x14ac:dyDescent="0.2">
      <c r="A336" s="277" t="s">
        <v>49</v>
      </c>
      <c r="B336" s="297" t="s">
        <v>3</v>
      </c>
      <c r="C336" s="287" t="s">
        <v>45</v>
      </c>
      <c r="D336" s="287" t="s">
        <v>38</v>
      </c>
      <c r="E336" s="298" t="s">
        <v>228</v>
      </c>
      <c r="F336" s="299"/>
      <c r="G336" s="328">
        <f>G338+G337</f>
        <v>509849</v>
      </c>
    </row>
    <row r="337" spans="1:7" s="505" customFormat="1" ht="31.5" x14ac:dyDescent="0.2">
      <c r="A337" s="291" t="s">
        <v>151</v>
      </c>
      <c r="B337" s="292" t="s">
        <v>3</v>
      </c>
      <c r="C337" s="293" t="s">
        <v>45</v>
      </c>
      <c r="D337" s="293" t="s">
        <v>38</v>
      </c>
      <c r="E337" s="294" t="s">
        <v>228</v>
      </c>
      <c r="F337" s="319">
        <v>200</v>
      </c>
      <c r="G337" s="279">
        <v>10350</v>
      </c>
    </row>
    <row r="338" spans="1:7" s="505" customFormat="1" ht="15.75" x14ac:dyDescent="0.2">
      <c r="A338" s="291" t="s">
        <v>275</v>
      </c>
      <c r="B338" s="292" t="s">
        <v>3</v>
      </c>
      <c r="C338" s="293" t="s">
        <v>45</v>
      </c>
      <c r="D338" s="293" t="s">
        <v>38</v>
      </c>
      <c r="E338" s="294" t="s">
        <v>228</v>
      </c>
      <c r="F338" s="319">
        <v>300</v>
      </c>
      <c r="G338" s="279">
        <v>499499</v>
      </c>
    </row>
    <row r="339" spans="1:7" s="505" customFormat="1" ht="15.75" x14ac:dyDescent="0.2">
      <c r="A339" s="296" t="s">
        <v>164</v>
      </c>
      <c r="B339" s="297" t="s">
        <v>3</v>
      </c>
      <c r="C339" s="287" t="s">
        <v>45</v>
      </c>
      <c r="D339" s="287" t="s">
        <v>39</v>
      </c>
      <c r="E339" s="294"/>
      <c r="F339" s="319"/>
      <c r="G339" s="279">
        <f>G340</f>
        <v>19182614</v>
      </c>
    </row>
    <row r="340" spans="1:7" s="505" customFormat="1" ht="31.5" x14ac:dyDescent="0.2">
      <c r="A340" s="298" t="s">
        <v>562</v>
      </c>
      <c r="B340" s="297" t="s">
        <v>3</v>
      </c>
      <c r="C340" s="287" t="s">
        <v>45</v>
      </c>
      <c r="D340" s="287" t="s">
        <v>39</v>
      </c>
      <c r="E340" s="375" t="s">
        <v>358</v>
      </c>
      <c r="F340" s="319"/>
      <c r="G340" s="328">
        <f>G341</f>
        <v>19182614</v>
      </c>
    </row>
    <row r="341" spans="1:7" s="505" customFormat="1" ht="63" x14ac:dyDescent="0.2">
      <c r="A341" s="298" t="s">
        <v>597</v>
      </c>
      <c r="B341" s="297" t="s">
        <v>3</v>
      </c>
      <c r="C341" s="287" t="s">
        <v>45</v>
      </c>
      <c r="D341" s="287" t="s">
        <v>39</v>
      </c>
      <c r="E341" s="375" t="s">
        <v>375</v>
      </c>
      <c r="F341" s="319"/>
      <c r="G341" s="328">
        <f>G342</f>
        <v>19182614</v>
      </c>
    </row>
    <row r="342" spans="1:7" s="505" customFormat="1" ht="31.5" x14ac:dyDescent="0.2">
      <c r="A342" s="277" t="s">
        <v>202</v>
      </c>
      <c r="B342" s="297" t="s">
        <v>3</v>
      </c>
      <c r="C342" s="287" t="s">
        <v>45</v>
      </c>
      <c r="D342" s="287" t="s">
        <v>39</v>
      </c>
      <c r="E342" s="298" t="s">
        <v>424</v>
      </c>
      <c r="F342" s="319"/>
      <c r="G342" s="328">
        <f>G343+G345+G347</f>
        <v>19182614</v>
      </c>
    </row>
    <row r="343" spans="1:7" s="505" customFormat="1" ht="15.75" x14ac:dyDescent="0.2">
      <c r="A343" s="296" t="s">
        <v>260</v>
      </c>
      <c r="B343" s="297" t="s">
        <v>3</v>
      </c>
      <c r="C343" s="287" t="s">
        <v>45</v>
      </c>
      <c r="D343" s="287" t="s">
        <v>39</v>
      </c>
      <c r="E343" s="298" t="s">
        <v>223</v>
      </c>
      <c r="F343" s="319"/>
      <c r="G343" s="328">
        <f>G344</f>
        <v>2252362</v>
      </c>
    </row>
    <row r="344" spans="1:7" s="505" customFormat="1" ht="15.75" x14ac:dyDescent="0.2">
      <c r="A344" s="291" t="s">
        <v>275</v>
      </c>
      <c r="B344" s="292" t="s">
        <v>3</v>
      </c>
      <c r="C344" s="293" t="s">
        <v>45</v>
      </c>
      <c r="D344" s="293" t="s">
        <v>39</v>
      </c>
      <c r="E344" s="294" t="s">
        <v>223</v>
      </c>
      <c r="F344" s="319">
        <v>300</v>
      </c>
      <c r="G344" s="279">
        <v>2252362</v>
      </c>
    </row>
    <row r="345" spans="1:7" s="505" customFormat="1" ht="31.5" x14ac:dyDescent="0.25">
      <c r="A345" s="443" t="s">
        <v>769</v>
      </c>
      <c r="B345" s="343" t="s">
        <v>3</v>
      </c>
      <c r="C345" s="343" t="s">
        <v>45</v>
      </c>
      <c r="D345" s="343" t="s">
        <v>39</v>
      </c>
      <c r="E345" s="375" t="s">
        <v>768</v>
      </c>
      <c r="F345" s="343"/>
      <c r="G345" s="328">
        <f>G346</f>
        <v>16696501</v>
      </c>
    </row>
    <row r="346" spans="1:7" s="505" customFormat="1" ht="15.75" x14ac:dyDescent="0.2">
      <c r="A346" s="291" t="s">
        <v>275</v>
      </c>
      <c r="B346" s="345" t="s">
        <v>3</v>
      </c>
      <c r="C346" s="345" t="s">
        <v>45</v>
      </c>
      <c r="D346" s="345" t="s">
        <v>39</v>
      </c>
      <c r="E346" s="378" t="s">
        <v>768</v>
      </c>
      <c r="F346" s="345" t="s">
        <v>311</v>
      </c>
      <c r="G346" s="279">
        <v>16696501</v>
      </c>
    </row>
    <row r="347" spans="1:7" s="505" customFormat="1" ht="35.450000000000003" customHeight="1" x14ac:dyDescent="0.25">
      <c r="A347" s="443" t="s">
        <v>855</v>
      </c>
      <c r="B347" s="442" t="s">
        <v>3</v>
      </c>
      <c r="C347" s="442" t="s">
        <v>45</v>
      </c>
      <c r="D347" s="442" t="s">
        <v>39</v>
      </c>
      <c r="E347" s="441" t="s">
        <v>766</v>
      </c>
      <c r="F347" s="440"/>
      <c r="G347" s="328">
        <f>G348</f>
        <v>233751</v>
      </c>
    </row>
    <row r="348" spans="1:7" s="505" customFormat="1" ht="31.5" x14ac:dyDescent="0.2">
      <c r="A348" s="291" t="s">
        <v>151</v>
      </c>
      <c r="B348" s="345" t="s">
        <v>3</v>
      </c>
      <c r="C348" s="345" t="s">
        <v>45</v>
      </c>
      <c r="D348" s="345" t="s">
        <v>39</v>
      </c>
      <c r="E348" s="378" t="s">
        <v>766</v>
      </c>
      <c r="F348" s="345" t="s">
        <v>161</v>
      </c>
      <c r="G348" s="279">
        <v>233751</v>
      </c>
    </row>
    <row r="349" spans="1:7" s="504" customFormat="1" ht="49.5" customHeight="1" x14ac:dyDescent="0.2">
      <c r="A349" s="296" t="s">
        <v>257</v>
      </c>
      <c r="B349" s="297" t="s">
        <v>3</v>
      </c>
      <c r="C349" s="287" t="s">
        <v>262</v>
      </c>
      <c r="D349" s="287"/>
      <c r="E349" s="375"/>
      <c r="F349" s="319"/>
      <c r="G349" s="328">
        <f>G350</f>
        <v>6660691</v>
      </c>
    </row>
    <row r="350" spans="1:7" s="503" customFormat="1" ht="32.25" customHeight="1" x14ac:dyDescent="0.2">
      <c r="A350" s="296" t="s">
        <v>46</v>
      </c>
      <c r="B350" s="297" t="s">
        <v>3</v>
      </c>
      <c r="C350" s="287" t="s">
        <v>262</v>
      </c>
      <c r="D350" s="287" t="s">
        <v>36</v>
      </c>
      <c r="E350" s="375"/>
      <c r="F350" s="319"/>
      <c r="G350" s="328">
        <f>G351</f>
        <v>6660691</v>
      </c>
    </row>
    <row r="351" spans="1:7" s="490" customFormat="1" ht="49.5" customHeight="1" x14ac:dyDescent="0.2">
      <c r="A351" s="298" t="s">
        <v>603</v>
      </c>
      <c r="B351" s="297" t="s">
        <v>3</v>
      </c>
      <c r="C351" s="287" t="s">
        <v>262</v>
      </c>
      <c r="D351" s="287" t="s">
        <v>36</v>
      </c>
      <c r="E351" s="375" t="s">
        <v>353</v>
      </c>
      <c r="F351" s="351"/>
      <c r="G351" s="328">
        <f>G355</f>
        <v>6660691</v>
      </c>
    </row>
    <row r="352" spans="1:7" s="490" customFormat="1" ht="64.5" customHeight="1" x14ac:dyDescent="0.2">
      <c r="A352" s="298" t="s">
        <v>604</v>
      </c>
      <c r="B352" s="297" t="s">
        <v>3</v>
      </c>
      <c r="C352" s="287" t="s">
        <v>262</v>
      </c>
      <c r="D352" s="287" t="s">
        <v>36</v>
      </c>
      <c r="E352" s="375" t="s">
        <v>371</v>
      </c>
      <c r="F352" s="351"/>
      <c r="G352" s="328">
        <f>G353</f>
        <v>6660691</v>
      </c>
    </row>
    <row r="353" spans="1:7" s="490" customFormat="1" ht="48" customHeight="1" x14ac:dyDescent="0.2">
      <c r="A353" s="277" t="s">
        <v>230</v>
      </c>
      <c r="B353" s="297" t="s">
        <v>3</v>
      </c>
      <c r="C353" s="287" t="s">
        <v>262</v>
      </c>
      <c r="D353" s="287" t="s">
        <v>36</v>
      </c>
      <c r="E353" s="298" t="s">
        <v>429</v>
      </c>
      <c r="F353" s="299"/>
      <c r="G353" s="328">
        <f>G354</f>
        <v>6660691</v>
      </c>
    </row>
    <row r="354" spans="1:7" s="490" customFormat="1" ht="51.75" customHeight="1" x14ac:dyDescent="0.2">
      <c r="A354" s="438" t="s">
        <v>214</v>
      </c>
      <c r="B354" s="292" t="s">
        <v>3</v>
      </c>
      <c r="C354" s="293" t="s">
        <v>262</v>
      </c>
      <c r="D354" s="293" t="s">
        <v>36</v>
      </c>
      <c r="E354" s="294" t="s">
        <v>229</v>
      </c>
      <c r="F354" s="295"/>
      <c r="G354" s="279">
        <f>G355</f>
        <v>6660691</v>
      </c>
    </row>
    <row r="355" spans="1:7" s="490" customFormat="1" ht="16.5" customHeight="1" x14ac:dyDescent="0.2">
      <c r="A355" s="294" t="s">
        <v>274</v>
      </c>
      <c r="B355" s="292" t="s">
        <v>3</v>
      </c>
      <c r="C355" s="293" t="s">
        <v>262</v>
      </c>
      <c r="D355" s="293" t="s">
        <v>36</v>
      </c>
      <c r="E355" s="294" t="s">
        <v>229</v>
      </c>
      <c r="F355" s="319">
        <v>500</v>
      </c>
      <c r="G355" s="279">
        <v>6660691</v>
      </c>
    </row>
    <row r="356" spans="1:7" s="496" customFormat="1" ht="31.5" customHeight="1" x14ac:dyDescent="0.2">
      <c r="A356" s="296" t="s">
        <v>159</v>
      </c>
      <c r="B356" s="297" t="s">
        <v>266</v>
      </c>
      <c r="C356" s="287"/>
      <c r="D356" s="287"/>
      <c r="E356" s="375"/>
      <c r="F356" s="319"/>
      <c r="G356" s="328">
        <f>G357+G364+G442</f>
        <v>315812228.00999999</v>
      </c>
    </row>
    <row r="357" spans="1:7" s="502" customFormat="1" ht="19.5" x14ac:dyDescent="0.2">
      <c r="A357" s="296" t="s">
        <v>126</v>
      </c>
      <c r="B357" s="297" t="s">
        <v>266</v>
      </c>
      <c r="C357" s="287" t="s">
        <v>39</v>
      </c>
      <c r="D357" s="287"/>
      <c r="E357" s="375"/>
      <c r="F357" s="319"/>
      <c r="G357" s="328">
        <f>G358</f>
        <v>34000</v>
      </c>
    </row>
    <row r="358" spans="1:7" s="494" customFormat="1" ht="16.5" x14ac:dyDescent="0.2">
      <c r="A358" s="296" t="s">
        <v>51</v>
      </c>
      <c r="B358" s="297" t="s">
        <v>266</v>
      </c>
      <c r="C358" s="287" t="s">
        <v>39</v>
      </c>
      <c r="D358" s="287" t="s">
        <v>36</v>
      </c>
      <c r="E358" s="375"/>
      <c r="F358" s="319"/>
      <c r="G358" s="328">
        <f>G359</f>
        <v>34000</v>
      </c>
    </row>
    <row r="359" spans="1:7" s="492" customFormat="1" ht="34.5" customHeight="1" x14ac:dyDescent="0.2">
      <c r="A359" s="298" t="s">
        <v>576</v>
      </c>
      <c r="B359" s="297" t="s">
        <v>266</v>
      </c>
      <c r="C359" s="287" t="s">
        <v>39</v>
      </c>
      <c r="D359" s="287" t="s">
        <v>36</v>
      </c>
      <c r="E359" s="375" t="s">
        <v>365</v>
      </c>
      <c r="F359" s="351"/>
      <c r="G359" s="328">
        <f>G362</f>
        <v>34000</v>
      </c>
    </row>
    <row r="360" spans="1:7" s="492" customFormat="1" ht="64.5" customHeight="1" x14ac:dyDescent="0.2">
      <c r="A360" s="296" t="s">
        <v>577</v>
      </c>
      <c r="B360" s="297" t="s">
        <v>266</v>
      </c>
      <c r="C360" s="287" t="s">
        <v>39</v>
      </c>
      <c r="D360" s="287" t="s">
        <v>36</v>
      </c>
      <c r="E360" s="375" t="s">
        <v>388</v>
      </c>
      <c r="F360" s="351"/>
      <c r="G360" s="328">
        <f>G361</f>
        <v>34000</v>
      </c>
    </row>
    <row r="361" spans="1:7" s="492" customFormat="1" ht="49.5" customHeight="1" x14ac:dyDescent="0.2">
      <c r="A361" s="277" t="s">
        <v>26</v>
      </c>
      <c r="B361" s="297" t="s">
        <v>266</v>
      </c>
      <c r="C361" s="287" t="s">
        <v>39</v>
      </c>
      <c r="D361" s="287" t="s">
        <v>36</v>
      </c>
      <c r="E361" s="298" t="s">
        <v>406</v>
      </c>
      <c r="F361" s="299"/>
      <c r="G361" s="328">
        <f>G362</f>
        <v>34000</v>
      </c>
    </row>
    <row r="362" spans="1:7" s="501" customFormat="1" ht="17.25" customHeight="1" x14ac:dyDescent="0.2">
      <c r="A362" s="291" t="s">
        <v>158</v>
      </c>
      <c r="B362" s="292" t="s">
        <v>266</v>
      </c>
      <c r="C362" s="293" t="s">
        <v>39</v>
      </c>
      <c r="D362" s="293" t="s">
        <v>36</v>
      </c>
      <c r="E362" s="352" t="s">
        <v>231</v>
      </c>
      <c r="F362" s="295"/>
      <c r="G362" s="279">
        <f>G363</f>
        <v>34000</v>
      </c>
    </row>
    <row r="363" spans="1:7" s="489" customFormat="1" ht="34.5" customHeight="1" x14ac:dyDescent="0.2">
      <c r="A363" s="291" t="s">
        <v>48</v>
      </c>
      <c r="B363" s="292" t="s">
        <v>266</v>
      </c>
      <c r="C363" s="293" t="s">
        <v>39</v>
      </c>
      <c r="D363" s="293" t="s">
        <v>36</v>
      </c>
      <c r="E363" s="352" t="s">
        <v>231</v>
      </c>
      <c r="F363" s="319">
        <v>600</v>
      </c>
      <c r="G363" s="279">
        <v>34000</v>
      </c>
    </row>
    <row r="364" spans="1:7" s="492" customFormat="1" ht="17.25" customHeight="1" x14ac:dyDescent="0.2">
      <c r="A364" s="296" t="s">
        <v>127</v>
      </c>
      <c r="B364" s="297" t="s">
        <v>266</v>
      </c>
      <c r="C364" s="287" t="s">
        <v>43</v>
      </c>
      <c r="D364" s="287"/>
      <c r="E364" s="375"/>
      <c r="F364" s="319"/>
      <c r="G364" s="328">
        <f>G365+G375++G412+G423</f>
        <v>315262300.00999999</v>
      </c>
    </row>
    <row r="365" spans="1:7" s="499" customFormat="1" ht="15.75" x14ac:dyDescent="0.2">
      <c r="A365" s="296" t="s">
        <v>23</v>
      </c>
      <c r="B365" s="297" t="s">
        <v>266</v>
      </c>
      <c r="C365" s="287" t="s">
        <v>43</v>
      </c>
      <c r="D365" s="287" t="s">
        <v>36</v>
      </c>
      <c r="E365" s="375"/>
      <c r="F365" s="319"/>
      <c r="G365" s="328">
        <f>G366</f>
        <v>15968591</v>
      </c>
    </row>
    <row r="366" spans="1:7" s="493" customFormat="1" ht="31.5" x14ac:dyDescent="0.2">
      <c r="A366" s="298" t="s">
        <v>584</v>
      </c>
      <c r="B366" s="297" t="s">
        <v>266</v>
      </c>
      <c r="C366" s="287" t="s">
        <v>43</v>
      </c>
      <c r="D366" s="287" t="s">
        <v>36</v>
      </c>
      <c r="E366" s="375" t="s">
        <v>368</v>
      </c>
      <c r="F366" s="319"/>
      <c r="G366" s="328">
        <f>G367</f>
        <v>15968591</v>
      </c>
    </row>
    <row r="367" spans="1:7" s="493" customFormat="1" ht="50.25" customHeight="1" x14ac:dyDescent="0.2">
      <c r="A367" s="298" t="s">
        <v>585</v>
      </c>
      <c r="B367" s="297" t="s">
        <v>266</v>
      </c>
      <c r="C367" s="287" t="s">
        <v>43</v>
      </c>
      <c r="D367" s="287" t="s">
        <v>36</v>
      </c>
      <c r="E367" s="375" t="s">
        <v>376</v>
      </c>
      <c r="F367" s="351"/>
      <c r="G367" s="328">
        <f>G368</f>
        <v>15968591</v>
      </c>
    </row>
    <row r="368" spans="1:7" s="493" customFormat="1" ht="20.25" customHeight="1" x14ac:dyDescent="0.2">
      <c r="A368" s="277" t="s">
        <v>232</v>
      </c>
      <c r="B368" s="297" t="s">
        <v>266</v>
      </c>
      <c r="C368" s="287" t="s">
        <v>43</v>
      </c>
      <c r="D368" s="287" t="s">
        <v>36</v>
      </c>
      <c r="E368" s="298" t="s">
        <v>411</v>
      </c>
      <c r="F368" s="351"/>
      <c r="G368" s="328">
        <f>G369+G373+G371</f>
        <v>15968591</v>
      </c>
    </row>
    <row r="369" spans="1:7" s="500" customFormat="1" ht="102" customHeight="1" x14ac:dyDescent="0.2">
      <c r="A369" s="438" t="s">
        <v>211</v>
      </c>
      <c r="B369" s="297" t="s">
        <v>266</v>
      </c>
      <c r="C369" s="287" t="s">
        <v>43</v>
      </c>
      <c r="D369" s="287" t="s">
        <v>36</v>
      </c>
      <c r="E369" s="298" t="s">
        <v>233</v>
      </c>
      <c r="F369" s="299"/>
      <c r="G369" s="328">
        <f>G370</f>
        <v>7051083</v>
      </c>
    </row>
    <row r="370" spans="1:7" s="488" customFormat="1" ht="36" customHeight="1" x14ac:dyDescent="0.2">
      <c r="A370" s="291" t="s">
        <v>48</v>
      </c>
      <c r="B370" s="292" t="s">
        <v>266</v>
      </c>
      <c r="C370" s="293" t="s">
        <v>43</v>
      </c>
      <c r="D370" s="293" t="s">
        <v>36</v>
      </c>
      <c r="E370" s="294" t="s">
        <v>233</v>
      </c>
      <c r="F370" s="319">
        <v>600</v>
      </c>
      <c r="G370" s="279">
        <v>7051083</v>
      </c>
    </row>
    <row r="371" spans="1:7" s="488" customFormat="1" ht="61.9" customHeight="1" x14ac:dyDescent="0.2">
      <c r="A371" s="296" t="s">
        <v>640</v>
      </c>
      <c r="B371" s="297" t="s">
        <v>266</v>
      </c>
      <c r="C371" s="287" t="s">
        <v>43</v>
      </c>
      <c r="D371" s="287" t="s">
        <v>36</v>
      </c>
      <c r="E371" s="298" t="s">
        <v>641</v>
      </c>
      <c r="F371" s="351"/>
      <c r="G371" s="328">
        <f>G372</f>
        <v>307538</v>
      </c>
    </row>
    <row r="372" spans="1:7" s="488" customFormat="1" ht="36" customHeight="1" x14ac:dyDescent="0.2">
      <c r="A372" s="291" t="s">
        <v>48</v>
      </c>
      <c r="B372" s="292" t="s">
        <v>266</v>
      </c>
      <c r="C372" s="293" t="s">
        <v>43</v>
      </c>
      <c r="D372" s="293" t="s">
        <v>36</v>
      </c>
      <c r="E372" s="294" t="s">
        <v>641</v>
      </c>
      <c r="F372" s="319">
        <v>600</v>
      </c>
      <c r="G372" s="279">
        <v>307538</v>
      </c>
    </row>
    <row r="373" spans="1:7" s="493" customFormat="1" ht="32.25" customHeight="1" x14ac:dyDescent="0.2">
      <c r="A373" s="296" t="s">
        <v>157</v>
      </c>
      <c r="B373" s="297" t="s">
        <v>266</v>
      </c>
      <c r="C373" s="287" t="s">
        <v>43</v>
      </c>
      <c r="D373" s="287" t="s">
        <v>36</v>
      </c>
      <c r="E373" s="350" t="s">
        <v>234</v>
      </c>
      <c r="F373" s="299"/>
      <c r="G373" s="328">
        <f>G374</f>
        <v>8609970</v>
      </c>
    </row>
    <row r="374" spans="1:7" s="488" customFormat="1" ht="33" customHeight="1" x14ac:dyDescent="0.2">
      <c r="A374" s="291" t="s">
        <v>48</v>
      </c>
      <c r="B374" s="292" t="s">
        <v>266</v>
      </c>
      <c r="C374" s="293" t="s">
        <v>43</v>
      </c>
      <c r="D374" s="293" t="s">
        <v>36</v>
      </c>
      <c r="E374" s="352" t="s">
        <v>234</v>
      </c>
      <c r="F374" s="319">
        <v>600</v>
      </c>
      <c r="G374" s="279">
        <v>8609970</v>
      </c>
    </row>
    <row r="375" spans="1:7" s="488" customFormat="1" ht="18" customHeight="1" x14ac:dyDescent="0.2">
      <c r="A375" s="296" t="s">
        <v>254</v>
      </c>
      <c r="B375" s="297" t="s">
        <v>266</v>
      </c>
      <c r="C375" s="287" t="s">
        <v>43</v>
      </c>
      <c r="D375" s="287" t="s">
        <v>37</v>
      </c>
      <c r="E375" s="375"/>
      <c r="F375" s="351"/>
      <c r="G375" s="328">
        <f>G376</f>
        <v>288534233.00999999</v>
      </c>
    </row>
    <row r="376" spans="1:7" s="483" customFormat="1" ht="36" customHeight="1" x14ac:dyDescent="0.2">
      <c r="A376" s="298" t="s">
        <v>584</v>
      </c>
      <c r="B376" s="297" t="s">
        <v>266</v>
      </c>
      <c r="C376" s="287" t="s">
        <v>43</v>
      </c>
      <c r="D376" s="287" t="s">
        <v>37</v>
      </c>
      <c r="E376" s="375" t="s">
        <v>368</v>
      </c>
      <c r="F376" s="319"/>
      <c r="G376" s="328">
        <f>G377</f>
        <v>288534233.00999999</v>
      </c>
    </row>
    <row r="377" spans="1:7" s="493" customFormat="1" ht="50.25" customHeight="1" x14ac:dyDescent="0.2">
      <c r="A377" s="298" t="s">
        <v>585</v>
      </c>
      <c r="B377" s="297" t="s">
        <v>266</v>
      </c>
      <c r="C377" s="287" t="s">
        <v>43</v>
      </c>
      <c r="D377" s="287" t="s">
        <v>37</v>
      </c>
      <c r="E377" s="375" t="s">
        <v>376</v>
      </c>
      <c r="F377" s="351"/>
      <c r="G377" s="328">
        <f>G378+G387+G396+G401+G406+G409</f>
        <v>288534233.00999999</v>
      </c>
    </row>
    <row r="378" spans="1:7" s="493" customFormat="1" ht="15" customHeight="1" x14ac:dyDescent="0.2">
      <c r="A378" s="277" t="s">
        <v>235</v>
      </c>
      <c r="B378" s="297" t="s">
        <v>266</v>
      </c>
      <c r="C378" s="287" t="s">
        <v>43</v>
      </c>
      <c r="D378" s="287" t="s">
        <v>37</v>
      </c>
      <c r="E378" s="350" t="s">
        <v>412</v>
      </c>
      <c r="F378" s="351"/>
      <c r="G378" s="328">
        <f>G379+G383+G381+G385</f>
        <v>272426480.00999999</v>
      </c>
    </row>
    <row r="379" spans="1:7" s="491" customFormat="1" ht="113.25" customHeight="1" x14ac:dyDescent="0.2">
      <c r="A379" s="277" t="s">
        <v>145</v>
      </c>
      <c r="B379" s="297" t="s">
        <v>266</v>
      </c>
      <c r="C379" s="287" t="s">
        <v>43</v>
      </c>
      <c r="D379" s="287" t="s">
        <v>37</v>
      </c>
      <c r="E379" s="298" t="s">
        <v>236</v>
      </c>
      <c r="F379" s="299"/>
      <c r="G379" s="328">
        <f>G380</f>
        <v>210964813</v>
      </c>
    </row>
    <row r="380" spans="1:7" s="490" customFormat="1" ht="33" customHeight="1" x14ac:dyDescent="0.2">
      <c r="A380" s="291" t="s">
        <v>48</v>
      </c>
      <c r="B380" s="292" t="s">
        <v>266</v>
      </c>
      <c r="C380" s="293" t="s">
        <v>43</v>
      </c>
      <c r="D380" s="293" t="s">
        <v>37</v>
      </c>
      <c r="E380" s="294" t="s">
        <v>236</v>
      </c>
      <c r="F380" s="319">
        <v>600</v>
      </c>
      <c r="G380" s="279">
        <v>210964813</v>
      </c>
    </row>
    <row r="381" spans="1:7" s="490" customFormat="1" ht="54" customHeight="1" x14ac:dyDescent="0.2">
      <c r="A381" s="359" t="s">
        <v>494</v>
      </c>
      <c r="B381" s="297" t="s">
        <v>266</v>
      </c>
      <c r="C381" s="287" t="s">
        <v>43</v>
      </c>
      <c r="D381" s="287" t="s">
        <v>37</v>
      </c>
      <c r="E381" s="298" t="s">
        <v>723</v>
      </c>
      <c r="F381" s="351"/>
      <c r="G381" s="328">
        <f>G382</f>
        <v>13905360</v>
      </c>
    </row>
    <row r="382" spans="1:7" s="490" customFormat="1" ht="33" customHeight="1" x14ac:dyDescent="0.2">
      <c r="A382" s="360" t="s">
        <v>48</v>
      </c>
      <c r="B382" s="292" t="s">
        <v>266</v>
      </c>
      <c r="C382" s="293" t="s">
        <v>43</v>
      </c>
      <c r="D382" s="293" t="s">
        <v>37</v>
      </c>
      <c r="E382" s="294" t="s">
        <v>723</v>
      </c>
      <c r="F382" s="319">
        <v>600</v>
      </c>
      <c r="G382" s="279">
        <v>13905360</v>
      </c>
    </row>
    <row r="383" spans="1:7" s="490" customFormat="1" ht="33" customHeight="1" x14ac:dyDescent="0.2">
      <c r="A383" s="296" t="s">
        <v>157</v>
      </c>
      <c r="B383" s="297" t="s">
        <v>266</v>
      </c>
      <c r="C383" s="287" t="s">
        <v>43</v>
      </c>
      <c r="D383" s="287" t="s">
        <v>37</v>
      </c>
      <c r="E383" s="350" t="s">
        <v>237</v>
      </c>
      <c r="F383" s="299"/>
      <c r="G383" s="328">
        <f>G384</f>
        <v>35100446.009999998</v>
      </c>
    </row>
    <row r="384" spans="1:7" s="490" customFormat="1" ht="33" customHeight="1" x14ac:dyDescent="0.2">
      <c r="A384" s="291" t="s">
        <v>48</v>
      </c>
      <c r="B384" s="292" t="s">
        <v>266</v>
      </c>
      <c r="C384" s="293" t="s">
        <v>43</v>
      </c>
      <c r="D384" s="293" t="s">
        <v>37</v>
      </c>
      <c r="E384" s="352" t="s">
        <v>237</v>
      </c>
      <c r="F384" s="319">
        <v>600</v>
      </c>
      <c r="G384" s="279">
        <v>35100446.009999998</v>
      </c>
    </row>
    <row r="385" spans="1:7" s="490" customFormat="1" ht="64.900000000000006" customHeight="1" x14ac:dyDescent="0.2">
      <c r="A385" s="296" t="s">
        <v>640</v>
      </c>
      <c r="B385" s="297" t="s">
        <v>266</v>
      </c>
      <c r="C385" s="287" t="s">
        <v>43</v>
      </c>
      <c r="D385" s="287" t="s">
        <v>37</v>
      </c>
      <c r="E385" s="350" t="s">
        <v>642</v>
      </c>
      <c r="F385" s="351"/>
      <c r="G385" s="328">
        <f>G386</f>
        <v>12455861</v>
      </c>
    </row>
    <row r="386" spans="1:7" s="490" customFormat="1" ht="33" customHeight="1" x14ac:dyDescent="0.2">
      <c r="A386" s="291" t="s">
        <v>48</v>
      </c>
      <c r="B386" s="292" t="s">
        <v>266</v>
      </c>
      <c r="C386" s="293" t="s">
        <v>43</v>
      </c>
      <c r="D386" s="293" t="s">
        <v>37</v>
      </c>
      <c r="E386" s="352" t="s">
        <v>642</v>
      </c>
      <c r="F386" s="319">
        <v>600</v>
      </c>
      <c r="G386" s="279">
        <v>12455861</v>
      </c>
    </row>
    <row r="387" spans="1:7" s="490" customFormat="1" ht="33" customHeight="1" x14ac:dyDescent="0.2">
      <c r="A387" s="277" t="s">
        <v>238</v>
      </c>
      <c r="B387" s="297" t="s">
        <v>266</v>
      </c>
      <c r="C387" s="287" t="s">
        <v>43</v>
      </c>
      <c r="D387" s="287" t="s">
        <v>37</v>
      </c>
      <c r="E387" s="298" t="s">
        <v>413</v>
      </c>
      <c r="F387" s="319"/>
      <c r="G387" s="328">
        <f>G388+G390+G392+G394</f>
        <v>7760272</v>
      </c>
    </row>
    <row r="388" spans="1:7" s="490" customFormat="1" ht="76.900000000000006" customHeight="1" x14ac:dyDescent="0.2">
      <c r="A388" s="307" t="s">
        <v>548</v>
      </c>
      <c r="B388" s="297" t="s">
        <v>266</v>
      </c>
      <c r="C388" s="287" t="s">
        <v>43</v>
      </c>
      <c r="D388" s="287" t="s">
        <v>37</v>
      </c>
      <c r="E388" s="298" t="s">
        <v>502</v>
      </c>
      <c r="F388" s="351"/>
      <c r="G388" s="328">
        <f>G389</f>
        <v>342276</v>
      </c>
    </row>
    <row r="389" spans="1:7" s="490" customFormat="1" ht="33" customHeight="1" x14ac:dyDescent="0.2">
      <c r="A389" s="360" t="s">
        <v>48</v>
      </c>
      <c r="B389" s="292" t="s">
        <v>266</v>
      </c>
      <c r="C389" s="293" t="s">
        <v>43</v>
      </c>
      <c r="D389" s="293" t="s">
        <v>37</v>
      </c>
      <c r="E389" s="294" t="s">
        <v>502</v>
      </c>
      <c r="F389" s="319">
        <v>600</v>
      </c>
      <c r="G389" s="279">
        <v>342276</v>
      </c>
    </row>
    <row r="390" spans="1:7" s="490" customFormat="1" ht="90.6" customHeight="1" x14ac:dyDescent="0.2">
      <c r="A390" s="277" t="s">
        <v>549</v>
      </c>
      <c r="B390" s="297" t="s">
        <v>266</v>
      </c>
      <c r="C390" s="287" t="s">
        <v>43</v>
      </c>
      <c r="D390" s="287" t="s">
        <v>37</v>
      </c>
      <c r="E390" s="298" t="s">
        <v>7</v>
      </c>
      <c r="F390" s="319"/>
      <c r="G390" s="328">
        <f>G391</f>
        <v>3312849</v>
      </c>
    </row>
    <row r="391" spans="1:7" s="490" customFormat="1" ht="35.25" customHeight="1" x14ac:dyDescent="0.2">
      <c r="A391" s="291" t="s">
        <v>48</v>
      </c>
      <c r="B391" s="292" t="s">
        <v>266</v>
      </c>
      <c r="C391" s="293" t="s">
        <v>43</v>
      </c>
      <c r="D391" s="293" t="s">
        <v>37</v>
      </c>
      <c r="E391" s="294" t="s">
        <v>7</v>
      </c>
      <c r="F391" s="319">
        <v>600</v>
      </c>
      <c r="G391" s="279">
        <v>3312849</v>
      </c>
    </row>
    <row r="392" spans="1:7" s="490" customFormat="1" ht="58.9" customHeight="1" x14ac:dyDescent="0.2">
      <c r="A392" s="296" t="s">
        <v>503</v>
      </c>
      <c r="B392" s="297" t="s">
        <v>266</v>
      </c>
      <c r="C392" s="287" t="s">
        <v>43</v>
      </c>
      <c r="D392" s="287" t="s">
        <v>37</v>
      </c>
      <c r="E392" s="298" t="s">
        <v>504</v>
      </c>
      <c r="F392" s="319"/>
      <c r="G392" s="328">
        <f>G393</f>
        <v>3184335</v>
      </c>
    </row>
    <row r="393" spans="1:7" s="490" customFormat="1" ht="35.25" customHeight="1" x14ac:dyDescent="0.2">
      <c r="A393" s="291" t="s">
        <v>48</v>
      </c>
      <c r="B393" s="292" t="s">
        <v>266</v>
      </c>
      <c r="C393" s="293" t="s">
        <v>43</v>
      </c>
      <c r="D393" s="293" t="s">
        <v>37</v>
      </c>
      <c r="E393" s="294" t="s">
        <v>504</v>
      </c>
      <c r="F393" s="319">
        <v>600</v>
      </c>
      <c r="G393" s="279">
        <f>2770371+413964</f>
        <v>3184335</v>
      </c>
    </row>
    <row r="394" spans="1:7" s="490" customFormat="1" ht="35.25" customHeight="1" x14ac:dyDescent="0.2">
      <c r="A394" s="296" t="s">
        <v>509</v>
      </c>
      <c r="B394" s="297" t="s">
        <v>266</v>
      </c>
      <c r="C394" s="287" t="s">
        <v>43</v>
      </c>
      <c r="D394" s="287" t="s">
        <v>37</v>
      </c>
      <c r="E394" s="298" t="s">
        <v>510</v>
      </c>
      <c r="F394" s="351"/>
      <c r="G394" s="328">
        <f>G395</f>
        <v>920812</v>
      </c>
    </row>
    <row r="395" spans="1:7" s="490" customFormat="1" ht="35.25" customHeight="1" x14ac:dyDescent="0.2">
      <c r="A395" s="291" t="s">
        <v>48</v>
      </c>
      <c r="B395" s="292" t="s">
        <v>266</v>
      </c>
      <c r="C395" s="293" t="s">
        <v>43</v>
      </c>
      <c r="D395" s="293" t="s">
        <v>37</v>
      </c>
      <c r="E395" s="294" t="s">
        <v>510</v>
      </c>
      <c r="F395" s="319">
        <v>600</v>
      </c>
      <c r="G395" s="279">
        <v>920812</v>
      </c>
    </row>
    <row r="396" spans="1:7" s="490" customFormat="1" ht="34.5" customHeight="1" x14ac:dyDescent="0.2">
      <c r="A396" s="277" t="s">
        <v>239</v>
      </c>
      <c r="B396" s="297" t="s">
        <v>266</v>
      </c>
      <c r="C396" s="287" t="s">
        <v>43</v>
      </c>
      <c r="D396" s="287" t="s">
        <v>37</v>
      </c>
      <c r="E396" s="298" t="s">
        <v>414</v>
      </c>
      <c r="F396" s="351"/>
      <c r="G396" s="328">
        <f>G397+G399</f>
        <v>3272660</v>
      </c>
    </row>
    <row r="397" spans="1:7" s="490" customFormat="1" ht="34.5" customHeight="1" x14ac:dyDescent="0.2">
      <c r="A397" s="307" t="s">
        <v>498</v>
      </c>
      <c r="B397" s="297" t="s">
        <v>266</v>
      </c>
      <c r="C397" s="287" t="s">
        <v>43</v>
      </c>
      <c r="D397" s="287" t="s">
        <v>37</v>
      </c>
      <c r="E397" s="298" t="s">
        <v>499</v>
      </c>
      <c r="F397" s="351"/>
      <c r="G397" s="328">
        <f>G398</f>
        <v>362398</v>
      </c>
    </row>
    <row r="398" spans="1:7" s="490" customFormat="1" ht="34.5" customHeight="1" x14ac:dyDescent="0.2">
      <c r="A398" s="360" t="s">
        <v>48</v>
      </c>
      <c r="B398" s="292" t="s">
        <v>266</v>
      </c>
      <c r="C398" s="293" t="s">
        <v>43</v>
      </c>
      <c r="D398" s="293" t="s">
        <v>37</v>
      </c>
      <c r="E398" s="294" t="s">
        <v>499</v>
      </c>
      <c r="F398" s="295">
        <v>600</v>
      </c>
      <c r="G398" s="279">
        <v>362398</v>
      </c>
    </row>
    <row r="399" spans="1:7" s="490" customFormat="1" ht="36" customHeight="1" x14ac:dyDescent="0.2">
      <c r="A399" s="277" t="s">
        <v>240</v>
      </c>
      <c r="B399" s="297" t="s">
        <v>266</v>
      </c>
      <c r="C399" s="287" t="s">
        <v>43</v>
      </c>
      <c r="D399" s="287" t="s">
        <v>37</v>
      </c>
      <c r="E399" s="298" t="s">
        <v>241</v>
      </c>
      <c r="F399" s="299"/>
      <c r="G399" s="328">
        <f>G400</f>
        <v>2910262</v>
      </c>
    </row>
    <row r="400" spans="1:7" s="490" customFormat="1" ht="33" customHeight="1" x14ac:dyDescent="0.2">
      <c r="A400" s="291" t="s">
        <v>48</v>
      </c>
      <c r="B400" s="292" t="s">
        <v>266</v>
      </c>
      <c r="C400" s="293" t="s">
        <v>43</v>
      </c>
      <c r="D400" s="293" t="s">
        <v>37</v>
      </c>
      <c r="E400" s="294" t="s">
        <v>241</v>
      </c>
      <c r="F400" s="295">
        <v>600</v>
      </c>
      <c r="G400" s="279">
        <v>2910262</v>
      </c>
    </row>
    <row r="401" spans="1:7" s="490" customFormat="1" ht="33" customHeight="1" x14ac:dyDescent="0.2">
      <c r="A401" s="296" t="s">
        <v>477</v>
      </c>
      <c r="B401" s="297" t="s">
        <v>266</v>
      </c>
      <c r="C401" s="287" t="s">
        <v>43</v>
      </c>
      <c r="D401" s="287" t="s">
        <v>37</v>
      </c>
      <c r="E401" s="298" t="s">
        <v>478</v>
      </c>
      <c r="F401" s="351"/>
      <c r="G401" s="328">
        <f>G402+G404</f>
        <v>2260483</v>
      </c>
    </row>
    <row r="402" spans="1:7" s="490" customFormat="1" ht="52.9" customHeight="1" x14ac:dyDescent="0.2">
      <c r="A402" s="296" t="s">
        <v>500</v>
      </c>
      <c r="B402" s="297" t="s">
        <v>266</v>
      </c>
      <c r="C402" s="287" t="s">
        <v>43</v>
      </c>
      <c r="D402" s="287" t="s">
        <v>37</v>
      </c>
      <c r="E402" s="298" t="s">
        <v>501</v>
      </c>
      <c r="F402" s="351"/>
      <c r="G402" s="328">
        <f>G403</f>
        <v>821016</v>
      </c>
    </row>
    <row r="403" spans="1:7" s="490" customFormat="1" ht="33" customHeight="1" x14ac:dyDescent="0.2">
      <c r="A403" s="291" t="s">
        <v>48</v>
      </c>
      <c r="B403" s="292" t="s">
        <v>266</v>
      </c>
      <c r="C403" s="293" t="s">
        <v>43</v>
      </c>
      <c r="D403" s="293" t="s">
        <v>37</v>
      </c>
      <c r="E403" s="294" t="s">
        <v>501</v>
      </c>
      <c r="F403" s="295">
        <v>600</v>
      </c>
      <c r="G403" s="279">
        <v>821016</v>
      </c>
    </row>
    <row r="404" spans="1:7" s="490" customFormat="1" ht="59.45" customHeight="1" x14ac:dyDescent="0.2">
      <c r="A404" s="296" t="s">
        <v>479</v>
      </c>
      <c r="B404" s="297" t="s">
        <v>266</v>
      </c>
      <c r="C404" s="287" t="s">
        <v>43</v>
      </c>
      <c r="D404" s="287" t="s">
        <v>37</v>
      </c>
      <c r="E404" s="298" t="s">
        <v>480</v>
      </c>
      <c r="F404" s="299"/>
      <c r="G404" s="328">
        <f>G405</f>
        <v>1439467</v>
      </c>
    </row>
    <row r="405" spans="1:7" s="490" customFormat="1" ht="33" customHeight="1" x14ac:dyDescent="0.2">
      <c r="A405" s="291" t="s">
        <v>48</v>
      </c>
      <c r="B405" s="292" t="s">
        <v>266</v>
      </c>
      <c r="C405" s="293" t="s">
        <v>43</v>
      </c>
      <c r="D405" s="293" t="s">
        <v>37</v>
      </c>
      <c r="E405" s="294" t="s">
        <v>480</v>
      </c>
      <c r="F405" s="295">
        <v>600</v>
      </c>
      <c r="G405" s="279">
        <v>1439467</v>
      </c>
    </row>
    <row r="406" spans="1:7" s="490" customFormat="1" ht="24.75" customHeight="1" x14ac:dyDescent="0.2">
      <c r="A406" s="384" t="s">
        <v>507</v>
      </c>
      <c r="B406" s="297" t="s">
        <v>266</v>
      </c>
      <c r="C406" s="287" t="s">
        <v>43</v>
      </c>
      <c r="D406" s="287" t="s">
        <v>37</v>
      </c>
      <c r="E406" s="298" t="s">
        <v>508</v>
      </c>
      <c r="F406" s="295"/>
      <c r="G406" s="328">
        <f>G407</f>
        <v>2532179</v>
      </c>
    </row>
    <row r="407" spans="1:7" s="490" customFormat="1" ht="144" customHeight="1" x14ac:dyDescent="0.2">
      <c r="A407" s="384" t="s">
        <v>721</v>
      </c>
      <c r="B407" s="297" t="s">
        <v>266</v>
      </c>
      <c r="C407" s="287" t="s">
        <v>43</v>
      </c>
      <c r="D407" s="287" t="s">
        <v>37</v>
      </c>
      <c r="E407" s="298" t="s">
        <v>689</v>
      </c>
      <c r="F407" s="295"/>
      <c r="G407" s="328">
        <f>G408</f>
        <v>2532179</v>
      </c>
    </row>
    <row r="408" spans="1:7" s="490" customFormat="1" ht="33" customHeight="1" x14ac:dyDescent="0.2">
      <c r="A408" s="291" t="s">
        <v>48</v>
      </c>
      <c r="B408" s="292" t="s">
        <v>266</v>
      </c>
      <c r="C408" s="293" t="s">
        <v>43</v>
      </c>
      <c r="D408" s="293" t="s">
        <v>37</v>
      </c>
      <c r="E408" s="294" t="s">
        <v>689</v>
      </c>
      <c r="F408" s="295">
        <v>600</v>
      </c>
      <c r="G408" s="279">
        <f>2481535+50644</f>
        <v>2532179</v>
      </c>
    </row>
    <row r="409" spans="1:7" s="490" customFormat="1" ht="33" customHeight="1" x14ac:dyDescent="0.2">
      <c r="A409" s="296" t="s">
        <v>704</v>
      </c>
      <c r="B409" s="343" t="s">
        <v>266</v>
      </c>
      <c r="C409" s="343" t="s">
        <v>43</v>
      </c>
      <c r="D409" s="343" t="s">
        <v>37</v>
      </c>
      <c r="E409" s="375" t="s">
        <v>705</v>
      </c>
      <c r="F409" s="343"/>
      <c r="G409" s="328">
        <f>G410</f>
        <v>282159</v>
      </c>
    </row>
    <row r="410" spans="1:7" s="490" customFormat="1" ht="69.599999999999994" customHeight="1" x14ac:dyDescent="0.2">
      <c r="A410" s="296" t="s">
        <v>706</v>
      </c>
      <c r="B410" s="343" t="s">
        <v>266</v>
      </c>
      <c r="C410" s="343" t="s">
        <v>43</v>
      </c>
      <c r="D410" s="343" t="s">
        <v>37</v>
      </c>
      <c r="E410" s="375" t="s">
        <v>707</v>
      </c>
      <c r="F410" s="343"/>
      <c r="G410" s="328">
        <f>G411</f>
        <v>282159</v>
      </c>
    </row>
    <row r="411" spans="1:7" s="490" customFormat="1" ht="33" customHeight="1" x14ac:dyDescent="0.2">
      <c r="A411" s="291" t="s">
        <v>48</v>
      </c>
      <c r="B411" s="345" t="s">
        <v>266</v>
      </c>
      <c r="C411" s="345" t="s">
        <v>43</v>
      </c>
      <c r="D411" s="345" t="s">
        <v>37</v>
      </c>
      <c r="E411" s="378" t="s">
        <v>707</v>
      </c>
      <c r="F411" s="345" t="s">
        <v>312</v>
      </c>
      <c r="G411" s="279">
        <f>276516+5643</f>
        <v>282159</v>
      </c>
    </row>
    <row r="412" spans="1:7" s="490" customFormat="1" ht="18" customHeight="1" x14ac:dyDescent="0.2">
      <c r="A412" s="296" t="s">
        <v>272</v>
      </c>
      <c r="B412" s="297" t="s">
        <v>266</v>
      </c>
      <c r="C412" s="287" t="s">
        <v>43</v>
      </c>
      <c r="D412" s="343" t="s">
        <v>38</v>
      </c>
      <c r="E412" s="294"/>
      <c r="F412" s="295"/>
      <c r="G412" s="328">
        <f>G413</f>
        <v>6710897</v>
      </c>
    </row>
    <row r="413" spans="1:7" s="490" customFormat="1" ht="39.6" customHeight="1" x14ac:dyDescent="0.2">
      <c r="A413" s="298" t="s">
        <v>584</v>
      </c>
      <c r="B413" s="297" t="s">
        <v>266</v>
      </c>
      <c r="C413" s="287" t="s">
        <v>43</v>
      </c>
      <c r="D413" s="343" t="s">
        <v>38</v>
      </c>
      <c r="E413" s="375" t="s">
        <v>368</v>
      </c>
      <c r="F413" s="295"/>
      <c r="G413" s="328">
        <f>G414</f>
        <v>6710897</v>
      </c>
    </row>
    <row r="414" spans="1:7" s="493" customFormat="1" ht="66" customHeight="1" x14ac:dyDescent="0.2">
      <c r="A414" s="298" t="s">
        <v>586</v>
      </c>
      <c r="B414" s="297" t="s">
        <v>266</v>
      </c>
      <c r="C414" s="287" t="s">
        <v>43</v>
      </c>
      <c r="D414" s="343" t="s">
        <v>38</v>
      </c>
      <c r="E414" s="375" t="s">
        <v>383</v>
      </c>
      <c r="F414" s="351"/>
      <c r="G414" s="328">
        <f>G415+G420</f>
        <v>6710897</v>
      </c>
    </row>
    <row r="415" spans="1:7" s="493" customFormat="1" ht="37.5" customHeight="1" x14ac:dyDescent="0.2">
      <c r="A415" s="298" t="s">
        <v>242</v>
      </c>
      <c r="B415" s="297" t="s">
        <v>266</v>
      </c>
      <c r="C415" s="287" t="s">
        <v>43</v>
      </c>
      <c r="D415" s="343" t="s">
        <v>38</v>
      </c>
      <c r="E415" s="298" t="s">
        <v>415</v>
      </c>
      <c r="F415" s="299"/>
      <c r="G415" s="328">
        <f>G416+G418</f>
        <v>4812081</v>
      </c>
    </row>
    <row r="416" spans="1:7" s="493" customFormat="1" ht="31.5" x14ac:dyDescent="0.2">
      <c r="A416" s="291" t="s">
        <v>157</v>
      </c>
      <c r="B416" s="292" t="s">
        <v>266</v>
      </c>
      <c r="C416" s="293" t="s">
        <v>43</v>
      </c>
      <c r="D416" s="345" t="s">
        <v>38</v>
      </c>
      <c r="E416" s="352" t="s">
        <v>243</v>
      </c>
      <c r="F416" s="299"/>
      <c r="G416" s="279">
        <f>G417</f>
        <v>4533556</v>
      </c>
    </row>
    <row r="417" spans="1:7" s="490" customFormat="1" ht="44.45" customHeight="1" x14ac:dyDescent="0.2">
      <c r="A417" s="291" t="s">
        <v>48</v>
      </c>
      <c r="B417" s="292" t="s">
        <v>266</v>
      </c>
      <c r="C417" s="293" t="s">
        <v>43</v>
      </c>
      <c r="D417" s="345" t="s">
        <v>38</v>
      </c>
      <c r="E417" s="352" t="s">
        <v>243</v>
      </c>
      <c r="F417" s="319">
        <v>600</v>
      </c>
      <c r="G417" s="279">
        <v>4533556</v>
      </c>
    </row>
    <row r="418" spans="1:7" s="490" customFormat="1" ht="76.900000000000006" customHeight="1" x14ac:dyDescent="0.2">
      <c r="A418" s="296" t="s">
        <v>640</v>
      </c>
      <c r="B418" s="297" t="s">
        <v>266</v>
      </c>
      <c r="C418" s="287" t="s">
        <v>43</v>
      </c>
      <c r="D418" s="343" t="s">
        <v>38</v>
      </c>
      <c r="E418" s="350" t="s">
        <v>643</v>
      </c>
      <c r="F418" s="351"/>
      <c r="G418" s="328">
        <f>G419</f>
        <v>278525</v>
      </c>
    </row>
    <row r="419" spans="1:7" s="490" customFormat="1" ht="44.45" customHeight="1" x14ac:dyDescent="0.2">
      <c r="A419" s="291" t="s">
        <v>48</v>
      </c>
      <c r="B419" s="292" t="s">
        <v>266</v>
      </c>
      <c r="C419" s="293" t="s">
        <v>43</v>
      </c>
      <c r="D419" s="345" t="s">
        <v>38</v>
      </c>
      <c r="E419" s="352" t="s">
        <v>643</v>
      </c>
      <c r="F419" s="319">
        <v>600</v>
      </c>
      <c r="G419" s="279">
        <v>278525</v>
      </c>
    </row>
    <row r="420" spans="1:7" s="490" customFormat="1" ht="52.9" customHeight="1" x14ac:dyDescent="0.2">
      <c r="A420" s="296" t="s">
        <v>644</v>
      </c>
      <c r="B420" s="297" t="s">
        <v>266</v>
      </c>
      <c r="C420" s="287" t="s">
        <v>43</v>
      </c>
      <c r="D420" s="343" t="s">
        <v>38</v>
      </c>
      <c r="E420" s="350" t="s">
        <v>645</v>
      </c>
      <c r="F420" s="351"/>
      <c r="G420" s="328">
        <f>G421</f>
        <v>1898816</v>
      </c>
    </row>
    <row r="421" spans="1:7" s="490" customFormat="1" ht="52.9" customHeight="1" x14ac:dyDescent="0.2">
      <c r="A421" s="291" t="s">
        <v>646</v>
      </c>
      <c r="B421" s="292" t="s">
        <v>266</v>
      </c>
      <c r="C421" s="293" t="s">
        <v>43</v>
      </c>
      <c r="D421" s="345" t="s">
        <v>38</v>
      </c>
      <c r="E421" s="352" t="s">
        <v>647</v>
      </c>
      <c r="F421" s="351"/>
      <c r="G421" s="279">
        <f>G422</f>
        <v>1898816</v>
      </c>
    </row>
    <row r="422" spans="1:7" s="490" customFormat="1" ht="44.45" customHeight="1" x14ac:dyDescent="0.2">
      <c r="A422" s="291" t="s">
        <v>48</v>
      </c>
      <c r="B422" s="292" t="s">
        <v>266</v>
      </c>
      <c r="C422" s="293" t="s">
        <v>43</v>
      </c>
      <c r="D422" s="345" t="s">
        <v>38</v>
      </c>
      <c r="E422" s="352" t="s">
        <v>647</v>
      </c>
      <c r="F422" s="319">
        <v>600</v>
      </c>
      <c r="G422" s="279">
        <v>1898816</v>
      </c>
    </row>
    <row r="423" spans="1:7" s="499" customFormat="1" ht="18.75" customHeight="1" x14ac:dyDescent="0.2">
      <c r="A423" s="296" t="s">
        <v>14</v>
      </c>
      <c r="B423" s="297" t="s">
        <v>266</v>
      </c>
      <c r="C423" s="287" t="s">
        <v>43</v>
      </c>
      <c r="D423" s="287" t="s">
        <v>41</v>
      </c>
      <c r="E423" s="375"/>
      <c r="F423" s="319"/>
      <c r="G423" s="328">
        <f>G424+G433</f>
        <v>4048579</v>
      </c>
    </row>
    <row r="424" spans="1:7" s="498" customFormat="1" ht="33" customHeight="1" x14ac:dyDescent="0.2">
      <c r="A424" s="298" t="s">
        <v>584</v>
      </c>
      <c r="B424" s="297" t="s">
        <v>266</v>
      </c>
      <c r="C424" s="287" t="s">
        <v>43</v>
      </c>
      <c r="D424" s="287" t="s">
        <v>41</v>
      </c>
      <c r="E424" s="375" t="s">
        <v>368</v>
      </c>
      <c r="F424" s="351"/>
      <c r="G424" s="328">
        <f>G425</f>
        <v>2207806</v>
      </c>
    </row>
    <row r="425" spans="1:7" s="498" customFormat="1" ht="66.75" customHeight="1" x14ac:dyDescent="0.2">
      <c r="A425" s="298" t="s">
        <v>854</v>
      </c>
      <c r="B425" s="297" t="s">
        <v>266</v>
      </c>
      <c r="C425" s="287" t="s">
        <v>43</v>
      </c>
      <c r="D425" s="287" t="s">
        <v>41</v>
      </c>
      <c r="E425" s="375" t="s">
        <v>380</v>
      </c>
      <c r="F425" s="351"/>
      <c r="G425" s="328">
        <f>G426+G430</f>
        <v>2207806</v>
      </c>
    </row>
    <row r="426" spans="1:7" s="498" customFormat="1" ht="66" customHeight="1" x14ac:dyDescent="0.2">
      <c r="A426" s="277" t="s">
        <v>591</v>
      </c>
      <c r="B426" s="297" t="s">
        <v>266</v>
      </c>
      <c r="C426" s="287" t="s">
        <v>43</v>
      </c>
      <c r="D426" s="287" t="s">
        <v>41</v>
      </c>
      <c r="E426" s="298" t="s">
        <v>419</v>
      </c>
      <c r="F426" s="299"/>
      <c r="G426" s="328">
        <f>G427</f>
        <v>2167522</v>
      </c>
    </row>
    <row r="427" spans="1:7" s="498" customFormat="1" ht="31.5" customHeight="1" x14ac:dyDescent="0.2">
      <c r="A427" s="291" t="s">
        <v>157</v>
      </c>
      <c r="B427" s="292" t="s">
        <v>266</v>
      </c>
      <c r="C427" s="293" t="s">
        <v>43</v>
      </c>
      <c r="D427" s="293" t="s">
        <v>41</v>
      </c>
      <c r="E427" s="294" t="s">
        <v>244</v>
      </c>
      <c r="F427" s="295"/>
      <c r="G427" s="328">
        <f>G428+G429</f>
        <v>2167522</v>
      </c>
    </row>
    <row r="428" spans="1:7" s="498" customFormat="1" ht="49.5" customHeight="1" x14ac:dyDescent="0.2">
      <c r="A428" s="291" t="s">
        <v>47</v>
      </c>
      <c r="B428" s="292" t="s">
        <v>266</v>
      </c>
      <c r="C428" s="293" t="s">
        <v>43</v>
      </c>
      <c r="D428" s="293" t="s">
        <v>41</v>
      </c>
      <c r="E428" s="294" t="s">
        <v>244</v>
      </c>
      <c r="F428" s="319">
        <v>100</v>
      </c>
      <c r="G428" s="279">
        <v>2132968</v>
      </c>
    </row>
    <row r="429" spans="1:7" s="498" customFormat="1" ht="35.25" customHeight="1" x14ac:dyDescent="0.2">
      <c r="A429" s="291" t="s">
        <v>151</v>
      </c>
      <c r="B429" s="292" t="s">
        <v>266</v>
      </c>
      <c r="C429" s="293" t="s">
        <v>43</v>
      </c>
      <c r="D429" s="293" t="s">
        <v>41</v>
      </c>
      <c r="E429" s="294" t="s">
        <v>244</v>
      </c>
      <c r="F429" s="319">
        <v>200</v>
      </c>
      <c r="G429" s="279">
        <v>34554</v>
      </c>
    </row>
    <row r="430" spans="1:7" s="498" customFormat="1" ht="35.25" customHeight="1" x14ac:dyDescent="0.2">
      <c r="A430" s="277" t="s">
        <v>717</v>
      </c>
      <c r="B430" s="297" t="s">
        <v>266</v>
      </c>
      <c r="C430" s="287" t="s">
        <v>43</v>
      </c>
      <c r="D430" s="287" t="s">
        <v>41</v>
      </c>
      <c r="E430" s="298" t="s">
        <v>718</v>
      </c>
      <c r="F430" s="351"/>
      <c r="G430" s="328">
        <f>G431</f>
        <v>40284</v>
      </c>
    </row>
    <row r="431" spans="1:7" s="498" customFormat="1" ht="35.25" customHeight="1" x14ac:dyDescent="0.2">
      <c r="A431" s="294" t="s">
        <v>212</v>
      </c>
      <c r="B431" s="292" t="s">
        <v>266</v>
      </c>
      <c r="C431" s="293" t="s">
        <v>43</v>
      </c>
      <c r="D431" s="293" t="s">
        <v>41</v>
      </c>
      <c r="E431" s="294" t="s">
        <v>719</v>
      </c>
      <c r="F431" s="295"/>
      <c r="G431" s="279">
        <f>G432</f>
        <v>40284</v>
      </c>
    </row>
    <row r="432" spans="1:7" s="498" customFormat="1" ht="35.25" customHeight="1" x14ac:dyDescent="0.2">
      <c r="A432" s="291" t="s">
        <v>47</v>
      </c>
      <c r="B432" s="292" t="s">
        <v>266</v>
      </c>
      <c r="C432" s="293" t="s">
        <v>43</v>
      </c>
      <c r="D432" s="293" t="s">
        <v>41</v>
      </c>
      <c r="E432" s="294" t="s">
        <v>719</v>
      </c>
      <c r="F432" s="319">
        <v>100</v>
      </c>
      <c r="G432" s="279">
        <v>40284</v>
      </c>
    </row>
    <row r="433" spans="1:7" s="498" customFormat="1" ht="35.25" customHeight="1" x14ac:dyDescent="0.2">
      <c r="A433" s="298" t="s">
        <v>587</v>
      </c>
      <c r="B433" s="297" t="s">
        <v>266</v>
      </c>
      <c r="C433" s="287" t="s">
        <v>43</v>
      </c>
      <c r="D433" s="287" t="s">
        <v>41</v>
      </c>
      <c r="E433" s="375" t="s">
        <v>369</v>
      </c>
      <c r="F433" s="319"/>
      <c r="G433" s="328">
        <f>G434</f>
        <v>1840773</v>
      </c>
    </row>
    <row r="434" spans="1:7" s="498" customFormat="1" ht="35.25" customHeight="1" x14ac:dyDescent="0.2">
      <c r="A434" s="298" t="s">
        <v>589</v>
      </c>
      <c r="B434" s="297" t="s">
        <v>266</v>
      </c>
      <c r="C434" s="287" t="s">
        <v>43</v>
      </c>
      <c r="D434" s="287" t="s">
        <v>41</v>
      </c>
      <c r="E434" s="375" t="s">
        <v>381</v>
      </c>
      <c r="F434" s="351"/>
      <c r="G434" s="328">
        <f>G435</f>
        <v>1840773</v>
      </c>
    </row>
    <row r="435" spans="1:7" s="498" customFormat="1" ht="35.25" customHeight="1" x14ac:dyDescent="0.2">
      <c r="A435" s="296" t="s">
        <v>310</v>
      </c>
      <c r="B435" s="297" t="s">
        <v>266</v>
      </c>
      <c r="C435" s="287" t="s">
        <v>43</v>
      </c>
      <c r="D435" s="287" t="s">
        <v>41</v>
      </c>
      <c r="E435" s="298" t="s">
        <v>418</v>
      </c>
      <c r="F435" s="351"/>
      <c r="G435" s="328">
        <f>G436+G438+G440</f>
        <v>1840773</v>
      </c>
    </row>
    <row r="436" spans="1:7" s="498" customFormat="1" ht="35.25" customHeight="1" x14ac:dyDescent="0.2">
      <c r="A436" s="296" t="s">
        <v>157</v>
      </c>
      <c r="B436" s="297" t="s">
        <v>266</v>
      </c>
      <c r="C436" s="287" t="s">
        <v>43</v>
      </c>
      <c r="D436" s="287" t="s">
        <v>41</v>
      </c>
      <c r="E436" s="298" t="s">
        <v>210</v>
      </c>
      <c r="F436" s="351"/>
      <c r="G436" s="328">
        <f>G437</f>
        <v>1164153</v>
      </c>
    </row>
    <row r="437" spans="1:7" s="498" customFormat="1" ht="35.25" customHeight="1" x14ac:dyDescent="0.2">
      <c r="A437" s="291" t="s">
        <v>48</v>
      </c>
      <c r="B437" s="292" t="s">
        <v>266</v>
      </c>
      <c r="C437" s="293" t="s">
        <v>43</v>
      </c>
      <c r="D437" s="293" t="s">
        <v>41</v>
      </c>
      <c r="E437" s="294" t="s">
        <v>210</v>
      </c>
      <c r="F437" s="319">
        <v>600</v>
      </c>
      <c r="G437" s="279">
        <v>1164153</v>
      </c>
    </row>
    <row r="438" spans="1:7" s="498" customFormat="1" ht="24.6" customHeight="1" x14ac:dyDescent="0.2">
      <c r="A438" s="374" t="s">
        <v>787</v>
      </c>
      <c r="B438" s="297" t="s">
        <v>266</v>
      </c>
      <c r="C438" s="287" t="s">
        <v>43</v>
      </c>
      <c r="D438" s="287" t="s">
        <v>41</v>
      </c>
      <c r="E438" s="298" t="s">
        <v>786</v>
      </c>
      <c r="F438" s="351"/>
      <c r="G438" s="328">
        <f>G439</f>
        <v>230051</v>
      </c>
    </row>
    <row r="439" spans="1:7" s="498" customFormat="1" ht="35.25" customHeight="1" x14ac:dyDescent="0.2">
      <c r="A439" s="291" t="s">
        <v>48</v>
      </c>
      <c r="B439" s="292" t="s">
        <v>266</v>
      </c>
      <c r="C439" s="293" t="s">
        <v>43</v>
      </c>
      <c r="D439" s="293" t="s">
        <v>41</v>
      </c>
      <c r="E439" s="294" t="s">
        <v>786</v>
      </c>
      <c r="F439" s="346" t="s">
        <v>312</v>
      </c>
      <c r="G439" s="279">
        <v>230051</v>
      </c>
    </row>
    <row r="440" spans="1:7" s="498" customFormat="1" ht="35.25" customHeight="1" x14ac:dyDescent="0.2">
      <c r="A440" s="296" t="s">
        <v>785</v>
      </c>
      <c r="B440" s="297" t="s">
        <v>266</v>
      </c>
      <c r="C440" s="287" t="s">
        <v>43</v>
      </c>
      <c r="D440" s="287" t="s">
        <v>41</v>
      </c>
      <c r="E440" s="298" t="s">
        <v>784</v>
      </c>
      <c r="F440" s="351"/>
      <c r="G440" s="328">
        <f>G441</f>
        <v>446569</v>
      </c>
    </row>
    <row r="441" spans="1:7" s="498" customFormat="1" ht="35.25" customHeight="1" x14ac:dyDescent="0.2">
      <c r="A441" s="291" t="s">
        <v>48</v>
      </c>
      <c r="B441" s="292" t="s">
        <v>266</v>
      </c>
      <c r="C441" s="293" t="s">
        <v>43</v>
      </c>
      <c r="D441" s="293" t="s">
        <v>41</v>
      </c>
      <c r="E441" s="294" t="s">
        <v>784</v>
      </c>
      <c r="F441" s="319">
        <v>600</v>
      </c>
      <c r="G441" s="279">
        <v>446569</v>
      </c>
    </row>
    <row r="442" spans="1:7" s="492" customFormat="1" ht="15.75" x14ac:dyDescent="0.2">
      <c r="A442" s="296" t="s">
        <v>163</v>
      </c>
      <c r="B442" s="297" t="s">
        <v>266</v>
      </c>
      <c r="C442" s="287" t="s">
        <v>45</v>
      </c>
      <c r="D442" s="287"/>
      <c r="E442" s="375"/>
      <c r="F442" s="319"/>
      <c r="G442" s="328">
        <f>G443</f>
        <v>515928</v>
      </c>
    </row>
    <row r="443" spans="1:7" s="497" customFormat="1" ht="16.5" customHeight="1" x14ac:dyDescent="0.2">
      <c r="A443" s="296" t="s">
        <v>164</v>
      </c>
      <c r="B443" s="297" t="s">
        <v>266</v>
      </c>
      <c r="C443" s="287" t="s">
        <v>45</v>
      </c>
      <c r="D443" s="287" t="s">
        <v>39</v>
      </c>
      <c r="E443" s="375"/>
      <c r="F443" s="351"/>
      <c r="G443" s="328">
        <f>G444</f>
        <v>515928</v>
      </c>
    </row>
    <row r="444" spans="1:7" s="497" customFormat="1" ht="34.5" customHeight="1" x14ac:dyDescent="0.2">
      <c r="A444" s="298" t="s">
        <v>584</v>
      </c>
      <c r="B444" s="297" t="s">
        <v>266</v>
      </c>
      <c r="C444" s="287" t="s">
        <v>45</v>
      </c>
      <c r="D444" s="287" t="s">
        <v>39</v>
      </c>
      <c r="E444" s="375" t="s">
        <v>368</v>
      </c>
      <c r="F444" s="351"/>
      <c r="G444" s="328">
        <f>G445</f>
        <v>515928</v>
      </c>
    </row>
    <row r="445" spans="1:7" s="497" customFormat="1" ht="48" customHeight="1" x14ac:dyDescent="0.2">
      <c r="A445" s="298" t="s">
        <v>598</v>
      </c>
      <c r="B445" s="297" t="s">
        <v>266</v>
      </c>
      <c r="C445" s="287" t="s">
        <v>45</v>
      </c>
      <c r="D445" s="287" t="s">
        <v>39</v>
      </c>
      <c r="E445" s="375" t="s">
        <v>376</v>
      </c>
      <c r="F445" s="351"/>
      <c r="G445" s="328">
        <f>G446</f>
        <v>515928</v>
      </c>
    </row>
    <row r="446" spans="1:7" s="497" customFormat="1" ht="18" customHeight="1" x14ac:dyDescent="0.2">
      <c r="A446" s="277" t="s">
        <v>232</v>
      </c>
      <c r="B446" s="297" t="s">
        <v>266</v>
      </c>
      <c r="C446" s="287" t="s">
        <v>45</v>
      </c>
      <c r="D446" s="287" t="s">
        <v>39</v>
      </c>
      <c r="E446" s="298" t="s">
        <v>411</v>
      </c>
      <c r="F446" s="299"/>
      <c r="G446" s="328">
        <f>G447</f>
        <v>515928</v>
      </c>
    </row>
    <row r="447" spans="1:7" s="497" customFormat="1" ht="21" customHeight="1" x14ac:dyDescent="0.2">
      <c r="A447" s="291" t="s">
        <v>33</v>
      </c>
      <c r="B447" s="292" t="s">
        <v>266</v>
      </c>
      <c r="C447" s="293" t="s">
        <v>45</v>
      </c>
      <c r="D447" s="293" t="s">
        <v>39</v>
      </c>
      <c r="E447" s="294" t="s">
        <v>245</v>
      </c>
      <c r="F447" s="295"/>
      <c r="G447" s="279">
        <f>G448</f>
        <v>515928</v>
      </c>
    </row>
    <row r="448" spans="1:7" s="497" customFormat="1" ht="20.25" customHeight="1" x14ac:dyDescent="0.2">
      <c r="A448" s="291" t="s">
        <v>275</v>
      </c>
      <c r="B448" s="292" t="s">
        <v>266</v>
      </c>
      <c r="C448" s="293" t="s">
        <v>45</v>
      </c>
      <c r="D448" s="293" t="s">
        <v>39</v>
      </c>
      <c r="E448" s="294" t="s">
        <v>245</v>
      </c>
      <c r="F448" s="319">
        <v>300</v>
      </c>
      <c r="G448" s="279">
        <v>515928</v>
      </c>
    </row>
    <row r="449" spans="1:7" s="496" customFormat="1" ht="36" customHeight="1" x14ac:dyDescent="0.2">
      <c r="A449" s="296" t="s">
        <v>129</v>
      </c>
      <c r="B449" s="297" t="s">
        <v>16</v>
      </c>
      <c r="C449" s="287"/>
      <c r="D449" s="287"/>
      <c r="E449" s="375"/>
      <c r="F449" s="319"/>
      <c r="G449" s="328">
        <f>G450</f>
        <v>50838161</v>
      </c>
    </row>
    <row r="450" spans="1:7" s="495" customFormat="1" ht="18.75" x14ac:dyDescent="0.2">
      <c r="A450" s="296" t="s">
        <v>277</v>
      </c>
      <c r="B450" s="297" t="s">
        <v>16</v>
      </c>
      <c r="C450" s="287" t="s">
        <v>44</v>
      </c>
      <c r="D450" s="287"/>
      <c r="E450" s="375"/>
      <c r="F450" s="319"/>
      <c r="G450" s="328">
        <f>G451</f>
        <v>50838161</v>
      </c>
    </row>
    <row r="451" spans="1:7" s="494" customFormat="1" ht="17.25" customHeight="1" x14ac:dyDescent="0.2">
      <c r="A451" s="296" t="s">
        <v>15</v>
      </c>
      <c r="B451" s="297" t="s">
        <v>16</v>
      </c>
      <c r="C451" s="287" t="s">
        <v>44</v>
      </c>
      <c r="D451" s="287" t="s">
        <v>36</v>
      </c>
      <c r="E451" s="375"/>
      <c r="F451" s="319"/>
      <c r="G451" s="328">
        <f>G452</f>
        <v>50838161</v>
      </c>
    </row>
    <row r="452" spans="1:7" s="493" customFormat="1" ht="31.5" x14ac:dyDescent="0.2">
      <c r="A452" s="298" t="s">
        <v>607</v>
      </c>
      <c r="B452" s="297" t="s">
        <v>16</v>
      </c>
      <c r="C452" s="287" t="s">
        <v>44</v>
      </c>
      <c r="D452" s="287" t="s">
        <v>36</v>
      </c>
      <c r="E452" s="375" t="s">
        <v>370</v>
      </c>
      <c r="F452" s="319"/>
      <c r="G452" s="328">
        <f>G453+G463+G471</f>
        <v>50838161</v>
      </c>
    </row>
    <row r="453" spans="1:7" s="493" customFormat="1" ht="47.25" x14ac:dyDescent="0.2">
      <c r="A453" s="298" t="s">
        <v>608</v>
      </c>
      <c r="B453" s="297" t="s">
        <v>16</v>
      </c>
      <c r="C453" s="287" t="s">
        <v>44</v>
      </c>
      <c r="D453" s="287" t="s">
        <v>36</v>
      </c>
      <c r="E453" s="298" t="s">
        <v>379</v>
      </c>
      <c r="F453" s="299"/>
      <c r="G453" s="328">
        <f>G454</f>
        <v>27296329</v>
      </c>
    </row>
    <row r="454" spans="1:7" s="493" customFormat="1" ht="81.75" customHeight="1" x14ac:dyDescent="0.2">
      <c r="A454" s="298" t="s">
        <v>246</v>
      </c>
      <c r="B454" s="297" t="s">
        <v>16</v>
      </c>
      <c r="C454" s="287" t="s">
        <v>44</v>
      </c>
      <c r="D454" s="287" t="s">
        <v>36</v>
      </c>
      <c r="E454" s="298" t="s">
        <v>420</v>
      </c>
      <c r="F454" s="299"/>
      <c r="G454" s="328">
        <f>G459+G455+G457+G461</f>
        <v>27296329</v>
      </c>
    </row>
    <row r="455" spans="1:7" s="493" customFormat="1" ht="53.45" customHeight="1" x14ac:dyDescent="0.2">
      <c r="A455" s="298" t="s">
        <v>783</v>
      </c>
      <c r="B455" s="297" t="s">
        <v>16</v>
      </c>
      <c r="C455" s="287" t="s">
        <v>44</v>
      </c>
      <c r="D455" s="287" t="s">
        <v>36</v>
      </c>
      <c r="E455" s="298" t="s">
        <v>782</v>
      </c>
      <c r="F455" s="299"/>
      <c r="G455" s="328">
        <f>G456</f>
        <v>8315844</v>
      </c>
    </row>
    <row r="456" spans="1:7" s="493" customFormat="1" ht="43.9" customHeight="1" x14ac:dyDescent="0.2">
      <c r="A456" s="294" t="s">
        <v>48</v>
      </c>
      <c r="B456" s="292" t="s">
        <v>16</v>
      </c>
      <c r="C456" s="293" t="s">
        <v>44</v>
      </c>
      <c r="D456" s="293" t="s">
        <v>36</v>
      </c>
      <c r="E456" s="294" t="s">
        <v>782</v>
      </c>
      <c r="F456" s="295">
        <v>600</v>
      </c>
      <c r="G456" s="279">
        <v>8315844</v>
      </c>
    </row>
    <row r="457" spans="1:7" s="493" customFormat="1" ht="43.9" customHeight="1" x14ac:dyDescent="0.2">
      <c r="A457" s="298" t="s">
        <v>781</v>
      </c>
      <c r="B457" s="297" t="s">
        <v>16</v>
      </c>
      <c r="C457" s="287" t="s">
        <v>44</v>
      </c>
      <c r="D457" s="287" t="s">
        <v>36</v>
      </c>
      <c r="E457" s="298" t="s">
        <v>780</v>
      </c>
      <c r="F457" s="299"/>
      <c r="G457" s="328">
        <f>G458</f>
        <v>15793875</v>
      </c>
    </row>
    <row r="458" spans="1:7" s="493" customFormat="1" ht="43.9" customHeight="1" x14ac:dyDescent="0.2">
      <c r="A458" s="294" t="s">
        <v>48</v>
      </c>
      <c r="B458" s="292" t="s">
        <v>16</v>
      </c>
      <c r="C458" s="293" t="s">
        <v>44</v>
      </c>
      <c r="D458" s="293" t="s">
        <v>36</v>
      </c>
      <c r="E458" s="294" t="s">
        <v>780</v>
      </c>
      <c r="F458" s="295">
        <v>600</v>
      </c>
      <c r="G458" s="279">
        <v>15793875</v>
      </c>
    </row>
    <row r="459" spans="1:7" s="493" customFormat="1" ht="31.5" x14ac:dyDescent="0.2">
      <c r="A459" s="296" t="s">
        <v>157</v>
      </c>
      <c r="B459" s="297" t="s">
        <v>16</v>
      </c>
      <c r="C459" s="287" t="s">
        <v>44</v>
      </c>
      <c r="D459" s="287" t="s">
        <v>36</v>
      </c>
      <c r="E459" s="298" t="s">
        <v>247</v>
      </c>
      <c r="F459" s="299"/>
      <c r="G459" s="328">
        <f>G460</f>
        <v>3143910</v>
      </c>
    </row>
    <row r="460" spans="1:7" s="493" customFormat="1" ht="31.5" x14ac:dyDescent="0.2">
      <c r="A460" s="291" t="s">
        <v>48</v>
      </c>
      <c r="B460" s="292" t="s">
        <v>16</v>
      </c>
      <c r="C460" s="293" t="s">
        <v>44</v>
      </c>
      <c r="D460" s="293" t="s">
        <v>36</v>
      </c>
      <c r="E460" s="294" t="s">
        <v>247</v>
      </c>
      <c r="F460" s="295">
        <v>600</v>
      </c>
      <c r="G460" s="279">
        <v>3143910</v>
      </c>
    </row>
    <row r="461" spans="1:7" s="493" customFormat="1" ht="31.5" x14ac:dyDescent="0.2">
      <c r="A461" s="54" t="s">
        <v>779</v>
      </c>
      <c r="B461" s="51" t="s">
        <v>16</v>
      </c>
      <c r="C461" s="392" t="s">
        <v>44</v>
      </c>
      <c r="D461" s="392" t="s">
        <v>36</v>
      </c>
      <c r="E461" s="63" t="s">
        <v>778</v>
      </c>
      <c r="F461" s="71"/>
      <c r="G461" s="328">
        <f>G462</f>
        <v>42700</v>
      </c>
    </row>
    <row r="462" spans="1:7" s="493" customFormat="1" ht="31.5" x14ac:dyDescent="0.2">
      <c r="A462" s="61" t="s">
        <v>48</v>
      </c>
      <c r="B462" s="59" t="s">
        <v>16</v>
      </c>
      <c r="C462" s="52" t="s">
        <v>44</v>
      </c>
      <c r="D462" s="52" t="s">
        <v>36</v>
      </c>
      <c r="E462" s="80" t="s">
        <v>778</v>
      </c>
      <c r="F462" s="70">
        <v>600</v>
      </c>
      <c r="G462" s="279">
        <v>42700</v>
      </c>
    </row>
    <row r="463" spans="1:7" s="492" customFormat="1" ht="47.25" x14ac:dyDescent="0.2">
      <c r="A463" s="298" t="s">
        <v>609</v>
      </c>
      <c r="B463" s="297" t="s">
        <v>16</v>
      </c>
      <c r="C463" s="287" t="s">
        <v>44</v>
      </c>
      <c r="D463" s="287" t="s">
        <v>36</v>
      </c>
      <c r="E463" s="375" t="s">
        <v>378</v>
      </c>
      <c r="F463" s="319"/>
      <c r="G463" s="328">
        <f>G464</f>
        <v>21295065</v>
      </c>
    </row>
    <row r="464" spans="1:7" s="492" customFormat="1" ht="15.75" x14ac:dyDescent="0.2">
      <c r="A464" s="277" t="s">
        <v>248</v>
      </c>
      <c r="B464" s="297" t="s">
        <v>16</v>
      </c>
      <c r="C464" s="287" t="s">
        <v>44</v>
      </c>
      <c r="D464" s="287" t="s">
        <v>36</v>
      </c>
      <c r="E464" s="298" t="s">
        <v>421</v>
      </c>
      <c r="F464" s="295"/>
      <c r="G464" s="328">
        <f>G465+G469</f>
        <v>21295065</v>
      </c>
    </row>
    <row r="465" spans="1:7" s="491" customFormat="1" ht="31.5" x14ac:dyDescent="0.2">
      <c r="A465" s="291" t="s">
        <v>157</v>
      </c>
      <c r="B465" s="292" t="s">
        <v>16</v>
      </c>
      <c r="C465" s="293" t="s">
        <v>44</v>
      </c>
      <c r="D465" s="293" t="s">
        <v>36</v>
      </c>
      <c r="E465" s="294" t="s">
        <v>249</v>
      </c>
      <c r="F465" s="295"/>
      <c r="G465" s="279">
        <f>G466+G467+G468</f>
        <v>20768749</v>
      </c>
    </row>
    <row r="466" spans="1:7" s="490" customFormat="1" ht="63.75" customHeight="1" x14ac:dyDescent="0.2">
      <c r="A466" s="291" t="s">
        <v>47</v>
      </c>
      <c r="B466" s="292" t="s">
        <v>16</v>
      </c>
      <c r="C466" s="293" t="s">
        <v>44</v>
      </c>
      <c r="D466" s="293" t="s">
        <v>36</v>
      </c>
      <c r="E466" s="294" t="s">
        <v>249</v>
      </c>
      <c r="F466" s="295">
        <v>100</v>
      </c>
      <c r="G466" s="279">
        <v>19403962</v>
      </c>
    </row>
    <row r="467" spans="1:7" s="489" customFormat="1" ht="34.5" customHeight="1" x14ac:dyDescent="0.2">
      <c r="A467" s="291" t="s">
        <v>151</v>
      </c>
      <c r="B467" s="292" t="s">
        <v>16</v>
      </c>
      <c r="C467" s="293" t="s">
        <v>44</v>
      </c>
      <c r="D467" s="293" t="s">
        <v>36</v>
      </c>
      <c r="E467" s="294" t="s">
        <v>249</v>
      </c>
      <c r="F467" s="295">
        <v>200</v>
      </c>
      <c r="G467" s="279">
        <v>1286170</v>
      </c>
    </row>
    <row r="468" spans="1:7" s="488" customFormat="1" ht="15.75" customHeight="1" x14ac:dyDescent="0.2">
      <c r="A468" s="291" t="s">
        <v>255</v>
      </c>
      <c r="B468" s="292" t="s">
        <v>16</v>
      </c>
      <c r="C468" s="293" t="s">
        <v>44</v>
      </c>
      <c r="D468" s="293" t="s">
        <v>36</v>
      </c>
      <c r="E468" s="294" t="s">
        <v>249</v>
      </c>
      <c r="F468" s="295">
        <v>800</v>
      </c>
      <c r="G468" s="279">
        <v>78617</v>
      </c>
    </row>
    <row r="469" spans="1:7" s="488" customFormat="1" ht="76.900000000000006" customHeight="1" x14ac:dyDescent="0.2">
      <c r="A469" s="296" t="s">
        <v>777</v>
      </c>
      <c r="B469" s="297" t="s">
        <v>16</v>
      </c>
      <c r="C469" s="287" t="s">
        <v>44</v>
      </c>
      <c r="D469" s="287" t="s">
        <v>36</v>
      </c>
      <c r="E469" s="298" t="s">
        <v>776</v>
      </c>
      <c r="F469" s="299"/>
      <c r="G469" s="328">
        <f>G470</f>
        <v>526316</v>
      </c>
    </row>
    <row r="470" spans="1:7" s="488" customFormat="1" ht="31.9" customHeight="1" x14ac:dyDescent="0.2">
      <c r="A470" s="291" t="s">
        <v>151</v>
      </c>
      <c r="B470" s="292" t="s">
        <v>16</v>
      </c>
      <c r="C470" s="293" t="s">
        <v>44</v>
      </c>
      <c r="D470" s="293" t="s">
        <v>36</v>
      </c>
      <c r="E470" s="294" t="s">
        <v>776</v>
      </c>
      <c r="F470" s="295">
        <v>200</v>
      </c>
      <c r="G470" s="279">
        <f>500000+26316</f>
        <v>526316</v>
      </c>
    </row>
    <row r="471" spans="1:7" s="488" customFormat="1" ht="67.900000000000006" customHeight="1" x14ac:dyDescent="0.2">
      <c r="A471" s="298" t="s">
        <v>610</v>
      </c>
      <c r="B471" s="297" t="s">
        <v>16</v>
      </c>
      <c r="C471" s="287" t="s">
        <v>44</v>
      </c>
      <c r="D471" s="287" t="s">
        <v>36</v>
      </c>
      <c r="E471" s="298" t="s">
        <v>377</v>
      </c>
      <c r="F471" s="295"/>
      <c r="G471" s="328">
        <f>G472</f>
        <v>2246767</v>
      </c>
    </row>
    <row r="472" spans="1:7" s="488" customFormat="1" ht="31.15" customHeight="1" x14ac:dyDescent="0.2">
      <c r="A472" s="277" t="s">
        <v>250</v>
      </c>
      <c r="B472" s="297" t="s">
        <v>16</v>
      </c>
      <c r="C472" s="287" t="s">
        <v>44</v>
      </c>
      <c r="D472" s="287" t="s">
        <v>36</v>
      </c>
      <c r="E472" s="298" t="s">
        <v>422</v>
      </c>
      <c r="F472" s="295"/>
      <c r="G472" s="328">
        <f>G473</f>
        <v>2246767</v>
      </c>
    </row>
    <row r="473" spans="1:7" s="488" customFormat="1" ht="64.150000000000006" customHeight="1" x14ac:dyDescent="0.2">
      <c r="A473" s="291" t="s">
        <v>648</v>
      </c>
      <c r="B473" s="292" t="s">
        <v>16</v>
      </c>
      <c r="C473" s="293" t="s">
        <v>44</v>
      </c>
      <c r="D473" s="293" t="s">
        <v>36</v>
      </c>
      <c r="E473" s="294" t="s">
        <v>649</v>
      </c>
      <c r="F473" s="295"/>
      <c r="G473" s="279">
        <f>G474+G475+G476</f>
        <v>2246767</v>
      </c>
    </row>
    <row r="474" spans="1:7" s="488" customFormat="1" ht="64.150000000000006" customHeight="1" x14ac:dyDescent="0.2">
      <c r="A474" s="291" t="s">
        <v>47</v>
      </c>
      <c r="B474" s="292" t="s">
        <v>16</v>
      </c>
      <c r="C474" s="293" t="s">
        <v>44</v>
      </c>
      <c r="D474" s="293" t="s">
        <v>36</v>
      </c>
      <c r="E474" s="294" t="s">
        <v>649</v>
      </c>
      <c r="F474" s="295">
        <v>100</v>
      </c>
      <c r="G474" s="279">
        <v>396000</v>
      </c>
    </row>
    <row r="475" spans="1:7" s="488" customFormat="1" ht="31.9" customHeight="1" x14ac:dyDescent="0.2">
      <c r="A475" s="291" t="s">
        <v>275</v>
      </c>
      <c r="B475" s="292" t="s">
        <v>16</v>
      </c>
      <c r="C475" s="293" t="s">
        <v>44</v>
      </c>
      <c r="D475" s="293" t="s">
        <v>36</v>
      </c>
      <c r="E475" s="294" t="s">
        <v>649</v>
      </c>
      <c r="F475" s="295">
        <v>300</v>
      </c>
      <c r="G475" s="279">
        <v>475200</v>
      </c>
    </row>
    <row r="476" spans="1:7" s="488" customFormat="1" ht="39.6" customHeight="1" x14ac:dyDescent="0.2">
      <c r="A476" s="291" t="s">
        <v>48</v>
      </c>
      <c r="B476" s="292" t="s">
        <v>16</v>
      </c>
      <c r="C476" s="293" t="s">
        <v>44</v>
      </c>
      <c r="D476" s="293" t="s">
        <v>36</v>
      </c>
      <c r="E476" s="294" t="s">
        <v>649</v>
      </c>
      <c r="F476" s="295">
        <v>600</v>
      </c>
      <c r="G476" s="279">
        <v>1375567</v>
      </c>
    </row>
    <row r="477" spans="1:7" s="486" customFormat="1" ht="21" customHeight="1" x14ac:dyDescent="0.2">
      <c r="A477" s="296" t="s">
        <v>131</v>
      </c>
      <c r="B477" s="343" t="s">
        <v>130</v>
      </c>
      <c r="C477" s="287"/>
      <c r="D477" s="287"/>
      <c r="E477" s="487"/>
      <c r="F477" s="319"/>
      <c r="G477" s="328">
        <f>G478</f>
        <v>1600732</v>
      </c>
    </row>
    <row r="478" spans="1:7" s="486" customFormat="1" ht="16.5" customHeight="1" x14ac:dyDescent="0.2">
      <c r="A478" s="296" t="s">
        <v>10</v>
      </c>
      <c r="B478" s="343" t="s">
        <v>130</v>
      </c>
      <c r="C478" s="287" t="s">
        <v>36</v>
      </c>
      <c r="D478" s="287"/>
      <c r="E478" s="487"/>
      <c r="F478" s="319"/>
      <c r="G478" s="328">
        <f>G479+G491+G485</f>
        <v>1600732</v>
      </c>
    </row>
    <row r="479" spans="1:7" s="486" customFormat="1" ht="49.5" customHeight="1" x14ac:dyDescent="0.2">
      <c r="A479" s="296" t="s">
        <v>261</v>
      </c>
      <c r="B479" s="343" t="s">
        <v>130</v>
      </c>
      <c r="C479" s="287" t="s">
        <v>36</v>
      </c>
      <c r="D479" s="287" t="s">
        <v>38</v>
      </c>
      <c r="E479" s="487"/>
      <c r="F479" s="319"/>
      <c r="G479" s="328">
        <f>G480</f>
        <v>966775</v>
      </c>
    </row>
    <row r="480" spans="1:7" s="486" customFormat="1" ht="31.5" customHeight="1" x14ac:dyDescent="0.2">
      <c r="A480" s="298" t="s">
        <v>168</v>
      </c>
      <c r="B480" s="343" t="s">
        <v>130</v>
      </c>
      <c r="C480" s="287" t="s">
        <v>36</v>
      </c>
      <c r="D480" s="287" t="s">
        <v>38</v>
      </c>
      <c r="E480" s="375" t="s">
        <v>345</v>
      </c>
      <c r="F480" s="351"/>
      <c r="G480" s="328">
        <f>G481</f>
        <v>966775</v>
      </c>
    </row>
    <row r="481" spans="1:7" s="486" customFormat="1" ht="30.75" customHeight="1" x14ac:dyDescent="0.2">
      <c r="A481" s="298" t="s">
        <v>169</v>
      </c>
      <c r="B481" s="343" t="s">
        <v>130</v>
      </c>
      <c r="C481" s="287" t="s">
        <v>36</v>
      </c>
      <c r="D481" s="287" t="s">
        <v>38</v>
      </c>
      <c r="E481" s="298" t="s">
        <v>346</v>
      </c>
      <c r="F481" s="351"/>
      <c r="G481" s="328">
        <f>G482</f>
        <v>966775</v>
      </c>
    </row>
    <row r="482" spans="1:7" s="486" customFormat="1" ht="35.25" customHeight="1" x14ac:dyDescent="0.2">
      <c r="A482" s="438" t="s">
        <v>170</v>
      </c>
      <c r="B482" s="345" t="s">
        <v>130</v>
      </c>
      <c r="C482" s="293" t="s">
        <v>36</v>
      </c>
      <c r="D482" s="293" t="s">
        <v>38</v>
      </c>
      <c r="E482" s="352" t="s">
        <v>219</v>
      </c>
      <c r="F482" s="319"/>
      <c r="G482" s="279">
        <f>G483+G484</f>
        <v>966775</v>
      </c>
    </row>
    <row r="483" spans="1:7" s="486" customFormat="1" ht="68.25" customHeight="1" x14ac:dyDescent="0.2">
      <c r="A483" s="291" t="s">
        <v>47</v>
      </c>
      <c r="B483" s="345" t="s">
        <v>130</v>
      </c>
      <c r="C483" s="293" t="s">
        <v>36</v>
      </c>
      <c r="D483" s="293" t="s">
        <v>38</v>
      </c>
      <c r="E483" s="352" t="s">
        <v>219</v>
      </c>
      <c r="F483" s="319">
        <v>100</v>
      </c>
      <c r="G483" s="279">
        <v>859775</v>
      </c>
    </row>
    <row r="484" spans="1:7" s="486" customFormat="1" ht="34.5" customHeight="1" x14ac:dyDescent="0.2">
      <c r="A484" s="291" t="s">
        <v>151</v>
      </c>
      <c r="B484" s="345" t="s">
        <v>130</v>
      </c>
      <c r="C484" s="293" t="s">
        <v>36</v>
      </c>
      <c r="D484" s="293" t="s">
        <v>38</v>
      </c>
      <c r="E484" s="352" t="s">
        <v>219</v>
      </c>
      <c r="F484" s="319">
        <v>200</v>
      </c>
      <c r="G484" s="279">
        <v>107000</v>
      </c>
    </row>
    <row r="485" spans="1:7" s="486" customFormat="1" ht="34.5" customHeight="1" x14ac:dyDescent="0.2">
      <c r="A485" s="296" t="s">
        <v>263</v>
      </c>
      <c r="B485" s="343" t="s">
        <v>130</v>
      </c>
      <c r="C485" s="343" t="s">
        <v>36</v>
      </c>
      <c r="D485" s="343" t="s">
        <v>42</v>
      </c>
      <c r="E485" s="350"/>
      <c r="F485" s="351"/>
      <c r="G485" s="328">
        <f>G486</f>
        <v>563957</v>
      </c>
    </row>
    <row r="486" spans="1:7" s="486" customFormat="1" ht="34.5" customHeight="1" x14ac:dyDescent="0.2">
      <c r="A486" s="296" t="s">
        <v>635</v>
      </c>
      <c r="B486" s="343" t="s">
        <v>130</v>
      </c>
      <c r="C486" s="343" t="s">
        <v>36</v>
      </c>
      <c r="D486" s="343" t="s">
        <v>42</v>
      </c>
      <c r="E486" s="350" t="s">
        <v>636</v>
      </c>
      <c r="F486" s="351"/>
      <c r="G486" s="328">
        <f>G487</f>
        <v>563957</v>
      </c>
    </row>
    <row r="487" spans="1:7" s="486" customFormat="1" ht="34.5" customHeight="1" x14ac:dyDescent="0.2">
      <c r="A487" s="291" t="s">
        <v>637</v>
      </c>
      <c r="B487" s="345" t="s">
        <v>130</v>
      </c>
      <c r="C487" s="345" t="s">
        <v>36</v>
      </c>
      <c r="D487" s="345" t="s">
        <v>42</v>
      </c>
      <c r="E487" s="352" t="s">
        <v>638</v>
      </c>
      <c r="F487" s="351"/>
      <c r="G487" s="328">
        <f>G488</f>
        <v>563957</v>
      </c>
    </row>
    <row r="488" spans="1:7" s="486" customFormat="1" ht="34.5" customHeight="1" x14ac:dyDescent="0.2">
      <c r="A488" s="291" t="s">
        <v>170</v>
      </c>
      <c r="B488" s="345" t="s">
        <v>130</v>
      </c>
      <c r="C488" s="345" t="s">
        <v>36</v>
      </c>
      <c r="D488" s="345" t="s">
        <v>42</v>
      </c>
      <c r="E488" s="352" t="s">
        <v>639</v>
      </c>
      <c r="F488" s="319"/>
      <c r="G488" s="279">
        <f>G489+G490</f>
        <v>563957</v>
      </c>
    </row>
    <row r="489" spans="1:7" s="486" customFormat="1" ht="73.150000000000006" customHeight="1" x14ac:dyDescent="0.2">
      <c r="A489" s="291" t="s">
        <v>47</v>
      </c>
      <c r="B489" s="345" t="s">
        <v>130</v>
      </c>
      <c r="C489" s="345" t="s">
        <v>36</v>
      </c>
      <c r="D489" s="345" t="s">
        <v>42</v>
      </c>
      <c r="E489" s="352" t="s">
        <v>639</v>
      </c>
      <c r="F489" s="319">
        <v>100</v>
      </c>
      <c r="G489" s="279">
        <v>562157</v>
      </c>
    </row>
    <row r="490" spans="1:7" s="486" customFormat="1" ht="33" customHeight="1" x14ac:dyDescent="0.2">
      <c r="A490" s="291" t="s">
        <v>151</v>
      </c>
      <c r="B490" s="345" t="s">
        <v>130</v>
      </c>
      <c r="C490" s="345" t="s">
        <v>36</v>
      </c>
      <c r="D490" s="345" t="s">
        <v>42</v>
      </c>
      <c r="E490" s="352" t="s">
        <v>639</v>
      </c>
      <c r="F490" s="319">
        <v>200</v>
      </c>
      <c r="G490" s="279">
        <v>1800</v>
      </c>
    </row>
    <row r="491" spans="1:7" s="483" customFormat="1" ht="15.75" x14ac:dyDescent="0.2">
      <c r="A491" s="296" t="s">
        <v>13</v>
      </c>
      <c r="B491" s="345" t="s">
        <v>130</v>
      </c>
      <c r="C491" s="293" t="s">
        <v>36</v>
      </c>
      <c r="D491" s="345" t="s">
        <v>156</v>
      </c>
      <c r="E491" s="485"/>
      <c r="F491" s="484"/>
      <c r="G491" s="331">
        <f>G492</f>
        <v>70000</v>
      </c>
    </row>
    <row r="492" spans="1:7" ht="17.25" customHeight="1" x14ac:dyDescent="0.2">
      <c r="A492" s="296" t="s">
        <v>31</v>
      </c>
      <c r="B492" s="345" t="s">
        <v>130</v>
      </c>
      <c r="C492" s="293" t="s">
        <v>36</v>
      </c>
      <c r="D492" s="345" t="s">
        <v>156</v>
      </c>
      <c r="E492" s="298" t="s">
        <v>351</v>
      </c>
      <c r="F492" s="482"/>
      <c r="G492" s="332">
        <f>G493</f>
        <v>70000</v>
      </c>
    </row>
    <row r="493" spans="1:7" ht="31.5" x14ac:dyDescent="0.2">
      <c r="A493" s="296" t="s">
        <v>4</v>
      </c>
      <c r="B493" s="345" t="s">
        <v>130</v>
      </c>
      <c r="C493" s="293" t="s">
        <v>36</v>
      </c>
      <c r="D493" s="345" t="s">
        <v>156</v>
      </c>
      <c r="E493" s="298" t="s">
        <v>352</v>
      </c>
      <c r="F493" s="482"/>
      <c r="G493" s="333">
        <f>G494</f>
        <v>70000</v>
      </c>
    </row>
    <row r="494" spans="1:7" ht="31.5" x14ac:dyDescent="0.2">
      <c r="A494" s="298" t="s">
        <v>53</v>
      </c>
      <c r="B494" s="345" t="s">
        <v>130</v>
      </c>
      <c r="C494" s="293" t="s">
        <v>36</v>
      </c>
      <c r="D494" s="345" t="s">
        <v>156</v>
      </c>
      <c r="E494" s="298" t="s">
        <v>189</v>
      </c>
      <c r="F494" s="287"/>
      <c r="G494" s="328">
        <f>G495</f>
        <v>70000</v>
      </c>
    </row>
    <row r="495" spans="1:7" ht="31.5" x14ac:dyDescent="0.2">
      <c r="A495" s="291" t="s">
        <v>151</v>
      </c>
      <c r="B495" s="345" t="s">
        <v>130</v>
      </c>
      <c r="C495" s="293" t="s">
        <v>36</v>
      </c>
      <c r="D495" s="345" t="s">
        <v>156</v>
      </c>
      <c r="E495" s="294" t="s">
        <v>189</v>
      </c>
      <c r="F495" s="319">
        <v>200</v>
      </c>
      <c r="G495" s="279">
        <v>70000</v>
      </c>
    </row>
  </sheetData>
  <autoFilter ref="A14:G495"/>
  <mergeCells count="11">
    <mergeCell ref="C12:C13"/>
    <mergeCell ref="D12:D13"/>
    <mergeCell ref="E12:E13"/>
    <mergeCell ref="F12:F13"/>
    <mergeCell ref="B1:G1"/>
    <mergeCell ref="A9:B9"/>
    <mergeCell ref="B5:G6"/>
    <mergeCell ref="B2:G4"/>
    <mergeCell ref="G12:G13"/>
    <mergeCell ref="A12:A13"/>
    <mergeCell ref="B12:B13"/>
  </mergeCells>
  <pageMargins left="0.98425196850393704" right="0.19685039370078741" top="0.51181102362204722" bottom="0.15748031496062992" header="0.51181102362204722" footer="0.51181102362204722"/>
  <pageSetup paperSize="9" scale="71" fitToHeight="29"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2"/>
  <sheetViews>
    <sheetView view="pageBreakPreview" zoomScale="60" zoomScaleNormal="100" workbookViewId="0">
      <selection activeCell="B2" sqref="B2:H4"/>
    </sheetView>
  </sheetViews>
  <sheetFormatPr defaultRowHeight="12.75" x14ac:dyDescent="0.2"/>
  <cols>
    <col min="1" max="1" width="67.85546875" customWidth="1"/>
    <col min="2" max="2" width="8.5703125" customWidth="1"/>
    <col min="3" max="3" width="5.7109375" customWidth="1"/>
    <col min="4" max="4" width="6.42578125" customWidth="1"/>
    <col min="5" max="5" width="16.42578125" customWidth="1"/>
    <col min="6" max="6" width="6.28515625" customWidth="1"/>
    <col min="7" max="8" width="17.85546875" style="281" customWidth="1"/>
  </cols>
  <sheetData>
    <row r="1" spans="1:8" ht="15.75" x14ac:dyDescent="0.2">
      <c r="A1" s="36"/>
      <c r="B1" s="398" t="s">
        <v>321</v>
      </c>
      <c r="C1" s="398"/>
      <c r="D1" s="398"/>
      <c r="E1" s="398"/>
      <c r="F1" s="398"/>
      <c r="G1" s="403"/>
      <c r="H1" s="403"/>
    </row>
    <row r="2" spans="1:8" ht="15.6" customHeight="1" x14ac:dyDescent="0.2">
      <c r="A2" s="40"/>
      <c r="B2" s="400" t="s">
        <v>727</v>
      </c>
      <c r="C2" s="400"/>
      <c r="D2" s="400"/>
      <c r="E2" s="400"/>
      <c r="F2" s="400"/>
      <c r="G2" s="408"/>
      <c r="H2" s="408"/>
    </row>
    <row r="3" spans="1:8" ht="15.6" customHeight="1" x14ac:dyDescent="0.2">
      <c r="A3" s="41" t="s">
        <v>166</v>
      </c>
      <c r="B3" s="400"/>
      <c r="C3" s="400"/>
      <c r="D3" s="400"/>
      <c r="E3" s="400"/>
      <c r="F3" s="400"/>
      <c r="G3" s="408"/>
      <c r="H3" s="408"/>
    </row>
    <row r="4" spans="1:8" ht="87" customHeight="1" x14ac:dyDescent="0.2">
      <c r="A4" s="42"/>
      <c r="B4" s="400"/>
      <c r="C4" s="400"/>
      <c r="D4" s="400"/>
      <c r="E4" s="400"/>
      <c r="F4" s="400"/>
      <c r="G4" s="408"/>
      <c r="H4" s="408"/>
    </row>
    <row r="5" spans="1:8" ht="15.75" x14ac:dyDescent="0.2">
      <c r="A5" s="41" t="s">
        <v>166</v>
      </c>
      <c r="B5" s="43"/>
      <c r="C5" s="44"/>
      <c r="D5" s="44"/>
      <c r="E5" s="44"/>
      <c r="F5" s="45"/>
      <c r="G5" s="280"/>
      <c r="H5" s="280"/>
    </row>
    <row r="6" spans="1:8" ht="20.25" x14ac:dyDescent="0.2">
      <c r="A6" s="404" t="s">
        <v>152</v>
      </c>
      <c r="B6" s="404"/>
      <c r="C6" s="404"/>
      <c r="D6" s="404"/>
      <c r="E6" s="404"/>
      <c r="F6" s="404"/>
      <c r="G6" s="405"/>
      <c r="H6" s="405"/>
    </row>
    <row r="7" spans="1:8" ht="20.25" customHeight="1" x14ac:dyDescent="0.2">
      <c r="A7" s="406" t="s">
        <v>556</v>
      </c>
      <c r="B7" s="406"/>
      <c r="C7" s="406"/>
      <c r="D7" s="406"/>
      <c r="E7" s="406"/>
      <c r="F7" s="406"/>
      <c r="G7" s="407"/>
      <c r="H7" s="407"/>
    </row>
    <row r="8" spans="1:8" ht="12" customHeight="1" x14ac:dyDescent="0.2">
      <c r="A8" s="162"/>
      <c r="B8" s="47"/>
      <c r="C8" s="46"/>
      <c r="D8" s="46"/>
      <c r="E8" s="46"/>
      <c r="F8" s="46"/>
      <c r="G8" s="280"/>
      <c r="H8" s="280"/>
    </row>
    <row r="9" spans="1:8" ht="16.149999999999999" customHeight="1" x14ac:dyDescent="0.2">
      <c r="A9" s="48" t="s">
        <v>166</v>
      </c>
      <c r="B9" s="46"/>
      <c r="C9" s="46"/>
      <c r="D9" s="46"/>
      <c r="E9" s="46"/>
      <c r="F9" s="46"/>
      <c r="H9" s="318" t="s">
        <v>8</v>
      </c>
    </row>
    <row r="10" spans="1:8" ht="15.75" customHeight="1" x14ac:dyDescent="0.2">
      <c r="A10" s="401" t="s">
        <v>22</v>
      </c>
      <c r="B10" s="401" t="s">
        <v>24</v>
      </c>
      <c r="C10" s="401" t="s">
        <v>268</v>
      </c>
      <c r="D10" s="401" t="s">
        <v>269</v>
      </c>
      <c r="E10" s="401" t="s">
        <v>270</v>
      </c>
      <c r="F10" s="401" t="s">
        <v>271</v>
      </c>
      <c r="G10" s="402" t="s">
        <v>522</v>
      </c>
      <c r="H10" s="402" t="s">
        <v>555</v>
      </c>
    </row>
    <row r="11" spans="1:8" ht="22.9" customHeight="1" x14ac:dyDescent="0.2">
      <c r="A11" s="401"/>
      <c r="B11" s="401"/>
      <c r="C11" s="401"/>
      <c r="D11" s="401"/>
      <c r="E11" s="401"/>
      <c r="F11" s="401"/>
      <c r="G11" s="402"/>
      <c r="H11" s="402"/>
    </row>
    <row r="12" spans="1:8" ht="15.75" x14ac:dyDescent="0.2">
      <c r="A12" s="62">
        <v>1</v>
      </c>
      <c r="B12" s="25">
        <v>2</v>
      </c>
      <c r="C12" s="25">
        <v>3</v>
      </c>
      <c r="D12" s="25">
        <v>4</v>
      </c>
      <c r="E12" s="25">
        <v>5</v>
      </c>
      <c r="F12" s="25">
        <v>6</v>
      </c>
      <c r="G12" s="282">
        <v>7</v>
      </c>
      <c r="H12" s="282">
        <v>8</v>
      </c>
    </row>
    <row r="13" spans="1:8" ht="15.75" x14ac:dyDescent="0.2">
      <c r="A13" s="163" t="s">
        <v>155</v>
      </c>
      <c r="B13" s="49"/>
      <c r="C13" s="49"/>
      <c r="D13" s="49"/>
      <c r="E13" s="50"/>
      <c r="F13" s="49"/>
      <c r="G13" s="283">
        <f>G14+G15+G229+G270+G365+G385</f>
        <v>448367237</v>
      </c>
      <c r="H13" s="283">
        <f>H14+H15+H229+H270+H365+H385</f>
        <v>427272120</v>
      </c>
    </row>
    <row r="14" spans="1:8" ht="25.15" customHeight="1" x14ac:dyDescent="0.2">
      <c r="A14" s="254" t="s">
        <v>464</v>
      </c>
      <c r="B14" s="49"/>
      <c r="C14" s="49"/>
      <c r="D14" s="49"/>
      <c r="E14" s="50"/>
      <c r="F14" s="49"/>
      <c r="G14" s="285">
        <v>3156452</v>
      </c>
      <c r="H14" s="285">
        <v>6587713</v>
      </c>
    </row>
    <row r="15" spans="1:8" ht="15.75" x14ac:dyDescent="0.2">
      <c r="A15" s="216" t="s">
        <v>34</v>
      </c>
      <c r="B15" s="51" t="s">
        <v>35</v>
      </c>
      <c r="C15" s="52"/>
      <c r="D15" s="52"/>
      <c r="E15" s="53"/>
      <c r="F15" s="52"/>
      <c r="G15" s="328">
        <f>G16+G103+G129+G168+G190+G219+G183+G156</f>
        <v>75275338</v>
      </c>
      <c r="H15" s="328">
        <f>H16+H103+H129+H168+H190+H219+H183+H156</f>
        <v>61754028</v>
      </c>
    </row>
    <row r="16" spans="1:8" ht="15.75" x14ac:dyDescent="0.2">
      <c r="A16" s="217" t="s">
        <v>10</v>
      </c>
      <c r="B16" s="51" t="s">
        <v>35</v>
      </c>
      <c r="C16" s="55" t="s">
        <v>36</v>
      </c>
      <c r="D16" s="55"/>
      <c r="E16" s="56"/>
      <c r="F16" s="55"/>
      <c r="G16" s="329">
        <f>G17+G22+G38+G43</f>
        <v>38655012</v>
      </c>
      <c r="H16" s="329">
        <f>H17+H22+H38+H43</f>
        <v>38710012</v>
      </c>
    </row>
    <row r="17" spans="1:8" ht="31.5" x14ac:dyDescent="0.2">
      <c r="A17" s="217" t="s">
        <v>12</v>
      </c>
      <c r="B17" s="51" t="s">
        <v>35</v>
      </c>
      <c r="C17" s="55" t="s">
        <v>36</v>
      </c>
      <c r="D17" s="55" t="s">
        <v>37</v>
      </c>
      <c r="E17" s="57"/>
      <c r="F17" s="55"/>
      <c r="G17" s="330">
        <f>G18</f>
        <v>1471025</v>
      </c>
      <c r="H17" s="330">
        <f>H18</f>
        <v>1471025</v>
      </c>
    </row>
    <row r="18" spans="1:8" ht="31.5" x14ac:dyDescent="0.2">
      <c r="A18" s="58" t="s">
        <v>174</v>
      </c>
      <c r="B18" s="51" t="s">
        <v>35</v>
      </c>
      <c r="C18" s="55" t="s">
        <v>36</v>
      </c>
      <c r="D18" s="55" t="s">
        <v>37</v>
      </c>
      <c r="E18" s="58" t="s">
        <v>343</v>
      </c>
      <c r="F18" s="55"/>
      <c r="G18" s="330">
        <f>G21</f>
        <v>1471025</v>
      </c>
      <c r="H18" s="330">
        <f>H21</f>
        <v>1471025</v>
      </c>
    </row>
    <row r="19" spans="1:8" ht="15.75" x14ac:dyDescent="0.2">
      <c r="A19" s="58" t="s">
        <v>175</v>
      </c>
      <c r="B19" s="59" t="s">
        <v>35</v>
      </c>
      <c r="C19" s="52" t="s">
        <v>36</v>
      </c>
      <c r="D19" s="52" t="s">
        <v>37</v>
      </c>
      <c r="E19" s="60" t="s">
        <v>344</v>
      </c>
      <c r="F19" s="52"/>
      <c r="G19" s="284">
        <f>G20</f>
        <v>1471025</v>
      </c>
      <c r="H19" s="284">
        <f>H20</f>
        <v>1471025</v>
      </c>
    </row>
    <row r="20" spans="1:8" ht="31.5" x14ac:dyDescent="0.2">
      <c r="A20" s="218" t="s">
        <v>176</v>
      </c>
      <c r="B20" s="59" t="s">
        <v>35</v>
      </c>
      <c r="C20" s="52" t="s">
        <v>36</v>
      </c>
      <c r="D20" s="52" t="s">
        <v>37</v>
      </c>
      <c r="E20" s="53" t="s">
        <v>171</v>
      </c>
      <c r="F20" s="55"/>
      <c r="G20" s="284">
        <f>G21</f>
        <v>1471025</v>
      </c>
      <c r="H20" s="284">
        <f>H21</f>
        <v>1471025</v>
      </c>
    </row>
    <row r="21" spans="1:8" ht="63" x14ac:dyDescent="0.2">
      <c r="A21" s="218" t="s">
        <v>47</v>
      </c>
      <c r="B21" s="59" t="s">
        <v>35</v>
      </c>
      <c r="C21" s="52" t="s">
        <v>36</v>
      </c>
      <c r="D21" s="52" t="s">
        <v>37</v>
      </c>
      <c r="E21" s="53" t="s">
        <v>171</v>
      </c>
      <c r="F21" s="62">
        <v>100</v>
      </c>
      <c r="G21" s="284">
        <v>1471025</v>
      </c>
      <c r="H21" s="284">
        <v>1471025</v>
      </c>
    </row>
    <row r="22" spans="1:8" ht="47.25" x14ac:dyDescent="0.2">
      <c r="A22" s="217" t="s">
        <v>273</v>
      </c>
      <c r="B22" s="51" t="s">
        <v>35</v>
      </c>
      <c r="C22" s="55" t="s">
        <v>36</v>
      </c>
      <c r="D22" s="55" t="s">
        <v>39</v>
      </c>
      <c r="E22" s="63"/>
      <c r="F22" s="55"/>
      <c r="G22" s="328">
        <f>G23+G28+G33</f>
        <v>14504251</v>
      </c>
      <c r="H22" s="328">
        <f>H23+H28+H33</f>
        <v>14504251</v>
      </c>
    </row>
    <row r="23" spans="1:8" ht="15.75" x14ac:dyDescent="0.2">
      <c r="A23" s="58" t="s">
        <v>30</v>
      </c>
      <c r="B23" s="51" t="s">
        <v>35</v>
      </c>
      <c r="C23" s="55" t="s">
        <v>36</v>
      </c>
      <c r="D23" s="55" t="s">
        <v>39</v>
      </c>
      <c r="E23" s="58" t="s">
        <v>347</v>
      </c>
      <c r="F23" s="55"/>
      <c r="G23" s="328">
        <f>G24</f>
        <v>14136081</v>
      </c>
      <c r="H23" s="328">
        <f>H24</f>
        <v>14136081</v>
      </c>
    </row>
    <row r="24" spans="1:8" ht="31.5" x14ac:dyDescent="0.2">
      <c r="A24" s="58" t="s">
        <v>32</v>
      </c>
      <c r="B24" s="59" t="s">
        <v>35</v>
      </c>
      <c r="C24" s="52" t="s">
        <v>36</v>
      </c>
      <c r="D24" s="52" t="s">
        <v>39</v>
      </c>
      <c r="E24" s="58" t="s">
        <v>348</v>
      </c>
      <c r="F24" s="62"/>
      <c r="G24" s="279">
        <f>G25</f>
        <v>14136081</v>
      </c>
      <c r="H24" s="279">
        <f>H25</f>
        <v>14136081</v>
      </c>
    </row>
    <row r="25" spans="1:8" ht="31.5" x14ac:dyDescent="0.2">
      <c r="A25" s="219" t="s">
        <v>170</v>
      </c>
      <c r="B25" s="59" t="s">
        <v>35</v>
      </c>
      <c r="C25" s="52" t="s">
        <v>36</v>
      </c>
      <c r="D25" s="52" t="s">
        <v>39</v>
      </c>
      <c r="E25" s="60" t="s">
        <v>6</v>
      </c>
      <c r="F25" s="62"/>
      <c r="G25" s="279">
        <f>G26+G27</f>
        <v>14136081</v>
      </c>
      <c r="H25" s="279">
        <f>H26+H27</f>
        <v>14136081</v>
      </c>
    </row>
    <row r="26" spans="1:8" ht="63" x14ac:dyDescent="0.2">
      <c r="A26" s="218" t="s">
        <v>47</v>
      </c>
      <c r="B26" s="59" t="s">
        <v>35</v>
      </c>
      <c r="C26" s="52" t="s">
        <v>36</v>
      </c>
      <c r="D26" s="52" t="s">
        <v>39</v>
      </c>
      <c r="E26" s="60" t="s">
        <v>6</v>
      </c>
      <c r="F26" s="62">
        <v>100</v>
      </c>
      <c r="G26" s="279">
        <f>13750781+3000</f>
        <v>13753781</v>
      </c>
      <c r="H26" s="279">
        <f>13750781+3000</f>
        <v>13753781</v>
      </c>
    </row>
    <row r="27" spans="1:8" ht="31.5" x14ac:dyDescent="0.2">
      <c r="A27" s="218" t="s">
        <v>151</v>
      </c>
      <c r="B27" s="59" t="s">
        <v>35</v>
      </c>
      <c r="C27" s="52" t="s">
        <v>36</v>
      </c>
      <c r="D27" s="52" t="s">
        <v>39</v>
      </c>
      <c r="E27" s="60" t="s">
        <v>6</v>
      </c>
      <c r="F27" s="62">
        <v>200</v>
      </c>
      <c r="G27" s="279">
        <f>385300-3000</f>
        <v>382300</v>
      </c>
      <c r="H27" s="279">
        <f>385300-3000</f>
        <v>382300</v>
      </c>
    </row>
    <row r="28" spans="1:8" ht="63" x14ac:dyDescent="0.2">
      <c r="A28" s="217" t="s">
        <v>595</v>
      </c>
      <c r="B28" s="51" t="s">
        <v>35</v>
      </c>
      <c r="C28" s="55" t="s">
        <v>36</v>
      </c>
      <c r="D28" s="55" t="s">
        <v>39</v>
      </c>
      <c r="E28" s="58" t="s">
        <v>349</v>
      </c>
      <c r="F28" s="55"/>
      <c r="G28" s="328">
        <f t="shared" ref="G28:H31" si="0">G29</f>
        <v>33470</v>
      </c>
      <c r="H28" s="328">
        <f t="shared" si="0"/>
        <v>33470</v>
      </c>
    </row>
    <row r="29" spans="1:8" ht="94.5" x14ac:dyDescent="0.2">
      <c r="A29" s="217" t="s">
        <v>596</v>
      </c>
      <c r="B29" s="51" t="s">
        <v>35</v>
      </c>
      <c r="C29" s="55" t="s">
        <v>36</v>
      </c>
      <c r="D29" s="55" t="s">
        <v>39</v>
      </c>
      <c r="E29" s="58" t="s">
        <v>350</v>
      </c>
      <c r="F29" s="55"/>
      <c r="G29" s="328">
        <f t="shared" si="0"/>
        <v>33470</v>
      </c>
      <c r="H29" s="328">
        <f t="shared" si="0"/>
        <v>33470</v>
      </c>
    </row>
    <row r="30" spans="1:8" ht="63" x14ac:dyDescent="0.2">
      <c r="A30" s="217" t="s">
        <v>122</v>
      </c>
      <c r="B30" s="51" t="s">
        <v>35</v>
      </c>
      <c r="C30" s="55" t="s">
        <v>36</v>
      </c>
      <c r="D30" s="55" t="s">
        <v>39</v>
      </c>
      <c r="E30" s="58" t="s">
        <v>423</v>
      </c>
      <c r="F30" s="55"/>
      <c r="G30" s="328">
        <f t="shared" si="0"/>
        <v>33470</v>
      </c>
      <c r="H30" s="328">
        <f t="shared" si="0"/>
        <v>33470</v>
      </c>
    </row>
    <row r="31" spans="1:8" ht="57.75" customHeight="1" x14ac:dyDescent="0.2">
      <c r="A31" s="217" t="s">
        <v>302</v>
      </c>
      <c r="B31" s="51" t="s">
        <v>35</v>
      </c>
      <c r="C31" s="55" t="s">
        <v>36</v>
      </c>
      <c r="D31" s="55" t="s">
        <v>39</v>
      </c>
      <c r="E31" s="58" t="s">
        <v>215</v>
      </c>
      <c r="F31" s="55"/>
      <c r="G31" s="328">
        <f t="shared" si="0"/>
        <v>33470</v>
      </c>
      <c r="H31" s="328">
        <f t="shared" si="0"/>
        <v>33470</v>
      </c>
    </row>
    <row r="32" spans="1:8" ht="63" x14ac:dyDescent="0.2">
      <c r="A32" s="218" t="s">
        <v>47</v>
      </c>
      <c r="B32" s="59" t="s">
        <v>35</v>
      </c>
      <c r="C32" s="52" t="s">
        <v>36</v>
      </c>
      <c r="D32" s="52" t="s">
        <v>39</v>
      </c>
      <c r="E32" s="60" t="s">
        <v>215</v>
      </c>
      <c r="F32" s="62">
        <v>100</v>
      </c>
      <c r="G32" s="279">
        <v>33470</v>
      </c>
      <c r="H32" s="279">
        <v>33470</v>
      </c>
    </row>
    <row r="33" spans="1:8" ht="20.45" customHeight="1" x14ac:dyDescent="0.2">
      <c r="A33" s="217" t="s">
        <v>31</v>
      </c>
      <c r="B33" s="51" t="s">
        <v>35</v>
      </c>
      <c r="C33" s="55" t="s">
        <v>36</v>
      </c>
      <c r="D33" s="55" t="s">
        <v>39</v>
      </c>
      <c r="E33" s="58" t="s">
        <v>351</v>
      </c>
      <c r="F33" s="65"/>
      <c r="G33" s="328">
        <f>G34</f>
        <v>334700</v>
      </c>
      <c r="H33" s="328">
        <f>H34</f>
        <v>334700</v>
      </c>
    </row>
    <row r="34" spans="1:8" ht="31.5" x14ac:dyDescent="0.2">
      <c r="A34" s="217" t="s">
        <v>4</v>
      </c>
      <c r="B34" s="51" t="s">
        <v>35</v>
      </c>
      <c r="C34" s="55" t="s">
        <v>36</v>
      </c>
      <c r="D34" s="55" t="s">
        <v>39</v>
      </c>
      <c r="E34" s="58" t="s">
        <v>352</v>
      </c>
      <c r="F34" s="65"/>
      <c r="G34" s="328">
        <f>G35</f>
        <v>334700</v>
      </c>
      <c r="H34" s="328">
        <f>H35</f>
        <v>334700</v>
      </c>
    </row>
    <row r="35" spans="1:8" ht="47.25" x14ac:dyDescent="0.2">
      <c r="A35" s="217" t="s">
        <v>278</v>
      </c>
      <c r="B35" s="51" t="s">
        <v>35</v>
      </c>
      <c r="C35" s="55" t="s">
        <v>36</v>
      </c>
      <c r="D35" s="55" t="s">
        <v>39</v>
      </c>
      <c r="E35" s="58" t="s">
        <v>172</v>
      </c>
      <c r="F35" s="55"/>
      <c r="G35" s="328">
        <f>G36+G37</f>
        <v>334700</v>
      </c>
      <c r="H35" s="328">
        <f>H36+H37</f>
        <v>334700</v>
      </c>
    </row>
    <row r="36" spans="1:8" ht="63" x14ac:dyDescent="0.2">
      <c r="A36" s="218" t="s">
        <v>47</v>
      </c>
      <c r="B36" s="59" t="s">
        <v>35</v>
      </c>
      <c r="C36" s="52" t="s">
        <v>36</v>
      </c>
      <c r="D36" s="52" t="s">
        <v>39</v>
      </c>
      <c r="E36" s="60" t="s">
        <v>172</v>
      </c>
      <c r="F36" s="62">
        <v>100</v>
      </c>
      <c r="G36" s="279">
        <v>328500</v>
      </c>
      <c r="H36" s="279">
        <v>328500</v>
      </c>
    </row>
    <row r="37" spans="1:8" ht="31.5" x14ac:dyDescent="0.2">
      <c r="A37" s="291" t="s">
        <v>151</v>
      </c>
      <c r="B37" s="292" t="s">
        <v>35</v>
      </c>
      <c r="C37" s="293" t="s">
        <v>36</v>
      </c>
      <c r="D37" s="293" t="s">
        <v>39</v>
      </c>
      <c r="E37" s="294" t="s">
        <v>172</v>
      </c>
      <c r="F37" s="319">
        <v>200</v>
      </c>
      <c r="G37" s="279">
        <v>6200</v>
      </c>
      <c r="H37" s="279">
        <v>6200</v>
      </c>
    </row>
    <row r="38" spans="1:8" ht="15.75" x14ac:dyDescent="0.2">
      <c r="A38" s="217" t="s">
        <v>162</v>
      </c>
      <c r="B38" s="51" t="s">
        <v>35</v>
      </c>
      <c r="C38" s="55" t="s">
        <v>36</v>
      </c>
      <c r="D38" s="55" t="s">
        <v>252</v>
      </c>
      <c r="E38" s="66"/>
      <c r="F38" s="55"/>
      <c r="G38" s="328">
        <f t="shared" ref="G38:H41" si="1">G39</f>
        <v>400000</v>
      </c>
      <c r="H38" s="328">
        <f t="shared" si="1"/>
        <v>400000</v>
      </c>
    </row>
    <row r="39" spans="1:8" ht="15.75" x14ac:dyDescent="0.2">
      <c r="A39" s="58" t="s">
        <v>128</v>
      </c>
      <c r="B39" s="51" t="s">
        <v>35</v>
      </c>
      <c r="C39" s="55" t="s">
        <v>36</v>
      </c>
      <c r="D39" s="55" t="s">
        <v>252</v>
      </c>
      <c r="E39" s="58" t="s">
        <v>356</v>
      </c>
      <c r="F39" s="55"/>
      <c r="G39" s="328">
        <f t="shared" si="1"/>
        <v>400000</v>
      </c>
      <c r="H39" s="328">
        <f t="shared" si="1"/>
        <v>400000</v>
      </c>
    </row>
    <row r="40" spans="1:8" ht="31.5" x14ac:dyDescent="0.2">
      <c r="A40" s="220" t="s">
        <v>5</v>
      </c>
      <c r="B40" s="51" t="s">
        <v>35</v>
      </c>
      <c r="C40" s="55" t="s">
        <v>36</v>
      </c>
      <c r="D40" s="55" t="s">
        <v>252</v>
      </c>
      <c r="E40" s="58" t="s">
        <v>357</v>
      </c>
      <c r="F40" s="55"/>
      <c r="G40" s="328">
        <f t="shared" si="1"/>
        <v>400000</v>
      </c>
      <c r="H40" s="328">
        <f t="shared" si="1"/>
        <v>400000</v>
      </c>
    </row>
    <row r="41" spans="1:8" ht="23.25" customHeight="1" x14ac:dyDescent="0.2">
      <c r="A41" s="219" t="s">
        <v>5</v>
      </c>
      <c r="B41" s="59" t="s">
        <v>35</v>
      </c>
      <c r="C41" s="52" t="s">
        <v>36</v>
      </c>
      <c r="D41" s="52" t="s">
        <v>252</v>
      </c>
      <c r="E41" s="60" t="s">
        <v>173</v>
      </c>
      <c r="F41" s="52"/>
      <c r="G41" s="279">
        <f t="shared" si="1"/>
        <v>400000</v>
      </c>
      <c r="H41" s="279">
        <f t="shared" si="1"/>
        <v>400000</v>
      </c>
    </row>
    <row r="42" spans="1:8" ht="15.75" x14ac:dyDescent="0.2">
      <c r="A42" s="218" t="s">
        <v>255</v>
      </c>
      <c r="B42" s="59" t="s">
        <v>35</v>
      </c>
      <c r="C42" s="52" t="s">
        <v>36</v>
      </c>
      <c r="D42" s="52" t="s">
        <v>252</v>
      </c>
      <c r="E42" s="60" t="s">
        <v>173</v>
      </c>
      <c r="F42" s="62">
        <v>800</v>
      </c>
      <c r="G42" s="279">
        <v>400000</v>
      </c>
      <c r="H42" s="279">
        <v>400000</v>
      </c>
    </row>
    <row r="43" spans="1:8" ht="15.75" x14ac:dyDescent="0.2">
      <c r="A43" s="217" t="s">
        <v>13</v>
      </c>
      <c r="B43" s="51" t="s">
        <v>35</v>
      </c>
      <c r="C43" s="55" t="s">
        <v>36</v>
      </c>
      <c r="D43" s="55" t="s">
        <v>156</v>
      </c>
      <c r="E43" s="66"/>
      <c r="F43" s="55"/>
      <c r="G43" s="328">
        <f>G44+G67+G72+G83+G87+G60+G78+G98</f>
        <v>22279736</v>
      </c>
      <c r="H43" s="328">
        <f>H44+H67+H72+H83+H87+H60+H78+H98</f>
        <v>22334736</v>
      </c>
    </row>
    <row r="44" spans="1:8" ht="31.5" x14ac:dyDescent="0.2">
      <c r="A44" s="58" t="s">
        <v>562</v>
      </c>
      <c r="B44" s="51" t="s">
        <v>35</v>
      </c>
      <c r="C44" s="55" t="s">
        <v>36</v>
      </c>
      <c r="D44" s="55" t="s">
        <v>156</v>
      </c>
      <c r="E44" s="63" t="s">
        <v>358</v>
      </c>
      <c r="F44" s="65"/>
      <c r="G44" s="328">
        <f>G45+G49</f>
        <v>1157100</v>
      </c>
      <c r="H44" s="328">
        <f>H45+H49</f>
        <v>1157100</v>
      </c>
    </row>
    <row r="45" spans="1:8" ht="63" x14ac:dyDescent="0.2">
      <c r="A45" s="58" t="s">
        <v>605</v>
      </c>
      <c r="B45" s="51" t="s">
        <v>35</v>
      </c>
      <c r="C45" s="55" t="s">
        <v>36</v>
      </c>
      <c r="D45" s="55" t="s">
        <v>156</v>
      </c>
      <c r="E45" s="63" t="s">
        <v>375</v>
      </c>
      <c r="F45" s="65"/>
      <c r="G45" s="328">
        <f>G47</f>
        <v>33000</v>
      </c>
      <c r="H45" s="328">
        <f>H47</f>
        <v>33000</v>
      </c>
    </row>
    <row r="46" spans="1:8" ht="47.25" x14ac:dyDescent="0.2">
      <c r="A46" s="217" t="s">
        <v>177</v>
      </c>
      <c r="B46" s="51" t="s">
        <v>35</v>
      </c>
      <c r="C46" s="55" t="s">
        <v>36</v>
      </c>
      <c r="D46" s="55" t="s">
        <v>156</v>
      </c>
      <c r="E46" s="56" t="s">
        <v>395</v>
      </c>
      <c r="F46" s="65"/>
      <c r="G46" s="328">
        <f>G47</f>
        <v>33000</v>
      </c>
      <c r="H46" s="328">
        <f>H47</f>
        <v>33000</v>
      </c>
    </row>
    <row r="47" spans="1:8" ht="15.75" x14ac:dyDescent="0.2">
      <c r="A47" s="60" t="s">
        <v>178</v>
      </c>
      <c r="B47" s="59" t="s">
        <v>35</v>
      </c>
      <c r="C47" s="52" t="s">
        <v>36</v>
      </c>
      <c r="D47" s="52" t="s">
        <v>156</v>
      </c>
      <c r="E47" s="60" t="s">
        <v>258</v>
      </c>
      <c r="F47" s="62"/>
      <c r="G47" s="279">
        <f>G48</f>
        <v>33000</v>
      </c>
      <c r="H47" s="279">
        <f>H48</f>
        <v>33000</v>
      </c>
    </row>
    <row r="48" spans="1:8" ht="31.5" x14ac:dyDescent="0.2">
      <c r="A48" s="218" t="s">
        <v>151</v>
      </c>
      <c r="B48" s="59" t="s">
        <v>35</v>
      </c>
      <c r="C48" s="52" t="s">
        <v>36</v>
      </c>
      <c r="D48" s="52" t="s">
        <v>156</v>
      </c>
      <c r="E48" s="60" t="s">
        <v>258</v>
      </c>
      <c r="F48" s="62">
        <v>200</v>
      </c>
      <c r="G48" s="279">
        <v>33000</v>
      </c>
      <c r="H48" s="279">
        <v>33000</v>
      </c>
    </row>
    <row r="49" spans="1:8" ht="63" x14ac:dyDescent="0.2">
      <c r="A49" s="58" t="s">
        <v>564</v>
      </c>
      <c r="B49" s="51" t="s">
        <v>35</v>
      </c>
      <c r="C49" s="55" t="s">
        <v>36</v>
      </c>
      <c r="D49" s="55" t="s">
        <v>156</v>
      </c>
      <c r="E49" s="63" t="s">
        <v>374</v>
      </c>
      <c r="F49" s="62"/>
      <c r="G49" s="328">
        <f>G53+G56+G50</f>
        <v>1124100</v>
      </c>
      <c r="H49" s="328">
        <f>H53+H56+H50</f>
        <v>1124100</v>
      </c>
    </row>
    <row r="50" spans="1:8" ht="78.75" x14ac:dyDescent="0.2">
      <c r="A50" s="296" t="s">
        <v>662</v>
      </c>
      <c r="B50" s="297" t="s">
        <v>35</v>
      </c>
      <c r="C50" s="287" t="s">
        <v>36</v>
      </c>
      <c r="D50" s="287" t="s">
        <v>156</v>
      </c>
      <c r="E50" s="298" t="s">
        <v>663</v>
      </c>
      <c r="F50" s="351"/>
      <c r="G50" s="328">
        <f>G51</f>
        <v>5000</v>
      </c>
      <c r="H50" s="328">
        <f>H51</f>
        <v>5000</v>
      </c>
    </row>
    <row r="51" spans="1:8" ht="15.75" x14ac:dyDescent="0.2">
      <c r="A51" s="294" t="s">
        <v>178</v>
      </c>
      <c r="B51" s="292" t="s">
        <v>35</v>
      </c>
      <c r="C51" s="293" t="s">
        <v>36</v>
      </c>
      <c r="D51" s="293" t="s">
        <v>156</v>
      </c>
      <c r="E51" s="294" t="s">
        <v>664</v>
      </c>
      <c r="F51" s="295"/>
      <c r="G51" s="279">
        <f>G52</f>
        <v>5000</v>
      </c>
      <c r="H51" s="279">
        <f>H52</f>
        <v>5000</v>
      </c>
    </row>
    <row r="52" spans="1:8" ht="31.5" x14ac:dyDescent="0.2">
      <c r="A52" s="291" t="s">
        <v>151</v>
      </c>
      <c r="B52" s="292" t="s">
        <v>35</v>
      </c>
      <c r="C52" s="293" t="s">
        <v>36</v>
      </c>
      <c r="D52" s="293" t="s">
        <v>156</v>
      </c>
      <c r="E52" s="294" t="s">
        <v>664</v>
      </c>
      <c r="F52" s="319">
        <v>200</v>
      </c>
      <c r="G52" s="279">
        <v>5000</v>
      </c>
      <c r="H52" s="279">
        <v>5000</v>
      </c>
    </row>
    <row r="53" spans="1:8" ht="31.5" x14ac:dyDescent="0.2">
      <c r="A53" s="220" t="s">
        <v>181</v>
      </c>
      <c r="B53" s="51" t="s">
        <v>35</v>
      </c>
      <c r="C53" s="55" t="s">
        <v>36</v>
      </c>
      <c r="D53" s="55" t="s">
        <v>156</v>
      </c>
      <c r="E53" s="58" t="s">
        <v>396</v>
      </c>
      <c r="F53" s="65"/>
      <c r="G53" s="328">
        <f>G54</f>
        <v>115000</v>
      </c>
      <c r="H53" s="328">
        <f>H54</f>
        <v>115000</v>
      </c>
    </row>
    <row r="54" spans="1:8" ht="15.75" x14ac:dyDescent="0.2">
      <c r="A54" s="60" t="s">
        <v>178</v>
      </c>
      <c r="B54" s="59" t="s">
        <v>35</v>
      </c>
      <c r="C54" s="52" t="s">
        <v>36</v>
      </c>
      <c r="D54" s="52" t="s">
        <v>156</v>
      </c>
      <c r="E54" s="60" t="s">
        <v>182</v>
      </c>
      <c r="F54" s="70"/>
      <c r="G54" s="279">
        <f>G55</f>
        <v>115000</v>
      </c>
      <c r="H54" s="279">
        <f>H55</f>
        <v>115000</v>
      </c>
    </row>
    <row r="55" spans="1:8" ht="31.5" x14ac:dyDescent="0.2">
      <c r="A55" s="218" t="s">
        <v>151</v>
      </c>
      <c r="B55" s="59" t="s">
        <v>35</v>
      </c>
      <c r="C55" s="52" t="s">
        <v>36</v>
      </c>
      <c r="D55" s="52" t="s">
        <v>156</v>
      </c>
      <c r="E55" s="60" t="s">
        <v>182</v>
      </c>
      <c r="F55" s="70">
        <v>200</v>
      </c>
      <c r="G55" s="279">
        <v>115000</v>
      </c>
      <c r="H55" s="279">
        <v>115000</v>
      </c>
    </row>
    <row r="56" spans="1:8" ht="63" x14ac:dyDescent="0.2">
      <c r="A56" s="220" t="s">
        <v>179</v>
      </c>
      <c r="B56" s="51" t="s">
        <v>35</v>
      </c>
      <c r="C56" s="55" t="s">
        <v>36</v>
      </c>
      <c r="D56" s="55" t="s">
        <v>156</v>
      </c>
      <c r="E56" s="58" t="s">
        <v>397</v>
      </c>
      <c r="F56" s="70"/>
      <c r="G56" s="328">
        <f>G57</f>
        <v>1004100</v>
      </c>
      <c r="H56" s="328">
        <f>H57</f>
        <v>1004100</v>
      </c>
    </row>
    <row r="57" spans="1:8" ht="47.25" x14ac:dyDescent="0.2">
      <c r="A57" s="218" t="s">
        <v>0</v>
      </c>
      <c r="B57" s="59" t="s">
        <v>35</v>
      </c>
      <c r="C57" s="52" t="s">
        <v>36</v>
      </c>
      <c r="D57" s="52" t="s">
        <v>156</v>
      </c>
      <c r="E57" s="60" t="s">
        <v>180</v>
      </c>
      <c r="F57" s="70"/>
      <c r="G57" s="328">
        <f>G58+G59</f>
        <v>1004100</v>
      </c>
      <c r="H57" s="328">
        <f>H58+H59</f>
        <v>1004100</v>
      </c>
    </row>
    <row r="58" spans="1:8" ht="63" x14ac:dyDescent="0.2">
      <c r="A58" s="218" t="s">
        <v>47</v>
      </c>
      <c r="B58" s="59" t="s">
        <v>35</v>
      </c>
      <c r="C58" s="52" t="s">
        <v>36</v>
      </c>
      <c r="D58" s="52" t="s">
        <v>156</v>
      </c>
      <c r="E58" s="60" t="s">
        <v>180</v>
      </c>
      <c r="F58" s="70">
        <v>100</v>
      </c>
      <c r="G58" s="279">
        <v>994100</v>
      </c>
      <c r="H58" s="279">
        <v>994100</v>
      </c>
    </row>
    <row r="59" spans="1:8" ht="31.5" x14ac:dyDescent="0.2">
      <c r="A59" s="218" t="s">
        <v>151</v>
      </c>
      <c r="B59" s="59" t="s">
        <v>35</v>
      </c>
      <c r="C59" s="52" t="s">
        <v>36</v>
      </c>
      <c r="D59" s="52" t="s">
        <v>156</v>
      </c>
      <c r="E59" s="60" t="s">
        <v>180</v>
      </c>
      <c r="F59" s="70">
        <v>200</v>
      </c>
      <c r="G59" s="279">
        <v>10000</v>
      </c>
      <c r="H59" s="279">
        <v>10000</v>
      </c>
    </row>
    <row r="60" spans="1:8" ht="47.25" x14ac:dyDescent="0.2">
      <c r="A60" s="217" t="s">
        <v>565</v>
      </c>
      <c r="B60" s="51" t="s">
        <v>35</v>
      </c>
      <c r="C60" s="55" t="s">
        <v>36</v>
      </c>
      <c r="D60" s="55" t="s">
        <v>156</v>
      </c>
      <c r="E60" s="63" t="s">
        <v>359</v>
      </c>
      <c r="F60" s="71"/>
      <c r="G60" s="328">
        <f>G61</f>
        <v>386350</v>
      </c>
      <c r="H60" s="328">
        <f>H61</f>
        <v>386350</v>
      </c>
    </row>
    <row r="61" spans="1:8" ht="78.75" x14ac:dyDescent="0.2">
      <c r="A61" s="217" t="s">
        <v>566</v>
      </c>
      <c r="B61" s="51" t="s">
        <v>35</v>
      </c>
      <c r="C61" s="55" t="s">
        <v>36</v>
      </c>
      <c r="D61" s="55" t="s">
        <v>156</v>
      </c>
      <c r="E61" s="58" t="s">
        <v>394</v>
      </c>
      <c r="F61" s="71"/>
      <c r="G61" s="328">
        <f>G62</f>
        <v>386350</v>
      </c>
      <c r="H61" s="328">
        <f>H62</f>
        <v>386350</v>
      </c>
    </row>
    <row r="62" spans="1:8" ht="47.25" x14ac:dyDescent="0.2">
      <c r="A62" s="217" t="s">
        <v>118</v>
      </c>
      <c r="B62" s="51" t="s">
        <v>35</v>
      </c>
      <c r="C62" s="55" t="s">
        <v>36</v>
      </c>
      <c r="D62" s="55" t="s">
        <v>156</v>
      </c>
      <c r="E62" s="58" t="s">
        <v>398</v>
      </c>
      <c r="F62" s="71"/>
      <c r="G62" s="328">
        <f>G63+G65</f>
        <v>386350</v>
      </c>
      <c r="H62" s="328">
        <f>H63+H65</f>
        <v>386350</v>
      </c>
    </row>
    <row r="63" spans="1:8" ht="15.75" x14ac:dyDescent="0.2">
      <c r="A63" s="217" t="s">
        <v>300</v>
      </c>
      <c r="B63" s="51" t="s">
        <v>35</v>
      </c>
      <c r="C63" s="55" t="s">
        <v>36</v>
      </c>
      <c r="D63" s="55" t="s">
        <v>156</v>
      </c>
      <c r="E63" s="58" t="s">
        <v>301</v>
      </c>
      <c r="F63" s="71"/>
      <c r="G63" s="328">
        <f>G64</f>
        <v>10000</v>
      </c>
      <c r="H63" s="328">
        <f>H64</f>
        <v>10000</v>
      </c>
    </row>
    <row r="64" spans="1:8" ht="31.5" x14ac:dyDescent="0.2">
      <c r="A64" s="218" t="s">
        <v>151</v>
      </c>
      <c r="B64" s="59" t="s">
        <v>35</v>
      </c>
      <c r="C64" s="52" t="s">
        <v>36</v>
      </c>
      <c r="D64" s="52" t="s">
        <v>156</v>
      </c>
      <c r="E64" s="60" t="s">
        <v>301</v>
      </c>
      <c r="F64" s="70">
        <v>200</v>
      </c>
      <c r="G64" s="279">
        <v>10000</v>
      </c>
      <c r="H64" s="279">
        <v>10000</v>
      </c>
    </row>
    <row r="65" spans="1:8" ht="15.75" x14ac:dyDescent="0.2">
      <c r="A65" s="217" t="s">
        <v>119</v>
      </c>
      <c r="B65" s="51" t="s">
        <v>35</v>
      </c>
      <c r="C65" s="55" t="s">
        <v>36</v>
      </c>
      <c r="D65" s="55" t="s">
        <v>156</v>
      </c>
      <c r="E65" s="58" t="s">
        <v>120</v>
      </c>
      <c r="F65" s="71"/>
      <c r="G65" s="328">
        <f>G66</f>
        <v>376350</v>
      </c>
      <c r="H65" s="328">
        <f>H66</f>
        <v>376350</v>
      </c>
    </row>
    <row r="66" spans="1:8" ht="31.5" x14ac:dyDescent="0.2">
      <c r="A66" s="218" t="s">
        <v>151</v>
      </c>
      <c r="B66" s="59" t="s">
        <v>35</v>
      </c>
      <c r="C66" s="52" t="s">
        <v>36</v>
      </c>
      <c r="D66" s="52" t="s">
        <v>156</v>
      </c>
      <c r="E66" s="60" t="s">
        <v>120</v>
      </c>
      <c r="F66" s="70">
        <v>200</v>
      </c>
      <c r="G66" s="279">
        <v>376350</v>
      </c>
      <c r="H66" s="279">
        <v>376350</v>
      </c>
    </row>
    <row r="67" spans="1:8" ht="33" customHeight="1" x14ac:dyDescent="0.2">
      <c r="A67" s="217" t="s">
        <v>567</v>
      </c>
      <c r="B67" s="51" t="s">
        <v>35</v>
      </c>
      <c r="C67" s="55" t="s">
        <v>36</v>
      </c>
      <c r="D67" s="55" t="s">
        <v>156</v>
      </c>
      <c r="E67" s="63" t="s">
        <v>360</v>
      </c>
      <c r="F67" s="65"/>
      <c r="G67" s="328">
        <f t="shared" ref="G67:H70" si="2">G68</f>
        <v>25000</v>
      </c>
      <c r="H67" s="328">
        <f t="shared" si="2"/>
        <v>25000</v>
      </c>
    </row>
    <row r="68" spans="1:8" ht="63" x14ac:dyDescent="0.2">
      <c r="A68" s="217" t="s">
        <v>568</v>
      </c>
      <c r="B68" s="51" t="s">
        <v>35</v>
      </c>
      <c r="C68" s="55" t="s">
        <v>36</v>
      </c>
      <c r="D68" s="55" t="s">
        <v>156</v>
      </c>
      <c r="E68" s="58" t="s">
        <v>393</v>
      </c>
      <c r="F68" s="65"/>
      <c r="G68" s="328">
        <f t="shared" si="2"/>
        <v>25000</v>
      </c>
      <c r="H68" s="328">
        <f t="shared" si="2"/>
        <v>25000</v>
      </c>
    </row>
    <row r="69" spans="1:8" ht="63" x14ac:dyDescent="0.2">
      <c r="A69" s="58" t="s">
        <v>27</v>
      </c>
      <c r="B69" s="51" t="s">
        <v>35</v>
      </c>
      <c r="C69" s="55" t="s">
        <v>36</v>
      </c>
      <c r="D69" s="55" t="s">
        <v>156</v>
      </c>
      <c r="E69" s="58" t="s">
        <v>399</v>
      </c>
      <c r="F69" s="65"/>
      <c r="G69" s="328">
        <f t="shared" si="2"/>
        <v>25000</v>
      </c>
      <c r="H69" s="328">
        <f t="shared" si="2"/>
        <v>25000</v>
      </c>
    </row>
    <row r="70" spans="1:8" ht="15.75" x14ac:dyDescent="0.2">
      <c r="A70" s="218" t="s">
        <v>183</v>
      </c>
      <c r="B70" s="59" t="s">
        <v>35</v>
      </c>
      <c r="C70" s="52" t="s">
        <v>36</v>
      </c>
      <c r="D70" s="52" t="s">
        <v>156</v>
      </c>
      <c r="E70" s="60" t="s">
        <v>184</v>
      </c>
      <c r="F70" s="62"/>
      <c r="G70" s="279">
        <f t="shared" si="2"/>
        <v>25000</v>
      </c>
      <c r="H70" s="279">
        <f t="shared" si="2"/>
        <v>25000</v>
      </c>
    </row>
    <row r="71" spans="1:8" ht="31.5" x14ac:dyDescent="0.2">
      <c r="A71" s="218" t="s">
        <v>151</v>
      </c>
      <c r="B71" s="59" t="s">
        <v>35</v>
      </c>
      <c r="C71" s="52" t="s">
        <v>36</v>
      </c>
      <c r="D71" s="52" t="s">
        <v>156</v>
      </c>
      <c r="E71" s="60" t="s">
        <v>184</v>
      </c>
      <c r="F71" s="62">
        <v>200</v>
      </c>
      <c r="G71" s="279">
        <v>25000</v>
      </c>
      <c r="H71" s="279">
        <v>25000</v>
      </c>
    </row>
    <row r="72" spans="1:8" ht="33.75" customHeight="1" x14ac:dyDescent="0.2">
      <c r="A72" s="58" t="s">
        <v>569</v>
      </c>
      <c r="B72" s="51" t="s">
        <v>35</v>
      </c>
      <c r="C72" s="55" t="s">
        <v>36</v>
      </c>
      <c r="D72" s="55" t="s">
        <v>156</v>
      </c>
      <c r="E72" s="63" t="s">
        <v>361</v>
      </c>
      <c r="F72" s="55"/>
      <c r="G72" s="328">
        <f t="shared" ref="G72:H74" si="3">G73</f>
        <v>303559</v>
      </c>
      <c r="H72" s="328">
        <f t="shared" si="3"/>
        <v>303559</v>
      </c>
    </row>
    <row r="73" spans="1:8" ht="78.75" x14ac:dyDescent="0.2">
      <c r="A73" s="58" t="s">
        <v>570</v>
      </c>
      <c r="B73" s="51" t="s">
        <v>35</v>
      </c>
      <c r="C73" s="55" t="s">
        <v>36</v>
      </c>
      <c r="D73" s="55" t="s">
        <v>156</v>
      </c>
      <c r="E73" s="63" t="s">
        <v>392</v>
      </c>
      <c r="F73" s="52"/>
      <c r="G73" s="328">
        <f t="shared" si="3"/>
        <v>303559</v>
      </c>
      <c r="H73" s="328">
        <f t="shared" si="3"/>
        <v>303559</v>
      </c>
    </row>
    <row r="74" spans="1:8" ht="31.5" x14ac:dyDescent="0.2">
      <c r="A74" s="220" t="s">
        <v>185</v>
      </c>
      <c r="B74" s="51" t="s">
        <v>35</v>
      </c>
      <c r="C74" s="55" t="s">
        <v>36</v>
      </c>
      <c r="D74" s="55" t="s">
        <v>156</v>
      </c>
      <c r="E74" s="58" t="s">
        <v>400</v>
      </c>
      <c r="F74" s="71"/>
      <c r="G74" s="328">
        <f t="shared" si="3"/>
        <v>303559</v>
      </c>
      <c r="H74" s="328">
        <f t="shared" si="3"/>
        <v>303559</v>
      </c>
    </row>
    <row r="75" spans="1:8" ht="31.5" x14ac:dyDescent="0.2">
      <c r="A75" s="219" t="s">
        <v>1</v>
      </c>
      <c r="B75" s="59" t="s">
        <v>35</v>
      </c>
      <c r="C75" s="52" t="s">
        <v>36</v>
      </c>
      <c r="D75" s="52" t="s">
        <v>156</v>
      </c>
      <c r="E75" s="60" t="s">
        <v>186</v>
      </c>
      <c r="F75" s="70"/>
      <c r="G75" s="279">
        <f>G76+G77</f>
        <v>303559</v>
      </c>
      <c r="H75" s="279">
        <f>H76+H77</f>
        <v>303559</v>
      </c>
    </row>
    <row r="76" spans="1:8" ht="63" x14ac:dyDescent="0.2">
      <c r="A76" s="291" t="s">
        <v>47</v>
      </c>
      <c r="B76" s="292" t="s">
        <v>35</v>
      </c>
      <c r="C76" s="293" t="s">
        <v>36</v>
      </c>
      <c r="D76" s="293" t="s">
        <v>156</v>
      </c>
      <c r="E76" s="294" t="s">
        <v>186</v>
      </c>
      <c r="F76" s="319">
        <v>100</v>
      </c>
      <c r="G76" s="279">
        <v>284079</v>
      </c>
      <c r="H76" s="279">
        <v>284079</v>
      </c>
    </row>
    <row r="77" spans="1:8" ht="31.5" x14ac:dyDescent="0.2">
      <c r="A77" s="291" t="s">
        <v>151</v>
      </c>
      <c r="B77" s="292" t="s">
        <v>35</v>
      </c>
      <c r="C77" s="293" t="s">
        <v>36</v>
      </c>
      <c r="D77" s="293" t="s">
        <v>156</v>
      </c>
      <c r="E77" s="294" t="s">
        <v>186</v>
      </c>
      <c r="F77" s="319">
        <v>200</v>
      </c>
      <c r="G77" s="279">
        <v>19480</v>
      </c>
      <c r="H77" s="279">
        <v>19480</v>
      </c>
    </row>
    <row r="78" spans="1:8" ht="47.25" x14ac:dyDescent="0.2">
      <c r="A78" s="296" t="s">
        <v>650</v>
      </c>
      <c r="B78" s="297" t="s">
        <v>35</v>
      </c>
      <c r="C78" s="287" t="s">
        <v>36</v>
      </c>
      <c r="D78" s="287" t="s">
        <v>156</v>
      </c>
      <c r="E78" s="357" t="s">
        <v>651</v>
      </c>
      <c r="F78" s="354"/>
      <c r="G78" s="328">
        <f t="shared" ref="G78:H81" si="4">G79</f>
        <v>30000</v>
      </c>
      <c r="H78" s="328">
        <f t="shared" si="4"/>
        <v>30000</v>
      </c>
    </row>
    <row r="79" spans="1:8" ht="78.75" x14ac:dyDescent="0.2">
      <c r="A79" s="296" t="s">
        <v>652</v>
      </c>
      <c r="B79" s="297" t="s">
        <v>35</v>
      </c>
      <c r="C79" s="287" t="s">
        <v>36</v>
      </c>
      <c r="D79" s="287" t="s">
        <v>156</v>
      </c>
      <c r="E79" s="357" t="s">
        <v>653</v>
      </c>
      <c r="F79" s="354"/>
      <c r="G79" s="328">
        <f t="shared" si="4"/>
        <v>30000</v>
      </c>
      <c r="H79" s="328">
        <f t="shared" si="4"/>
        <v>30000</v>
      </c>
    </row>
    <row r="80" spans="1:8" ht="63" x14ac:dyDescent="0.2">
      <c r="A80" s="296" t="s">
        <v>654</v>
      </c>
      <c r="B80" s="297" t="s">
        <v>35</v>
      </c>
      <c r="C80" s="287" t="s">
        <v>36</v>
      </c>
      <c r="D80" s="287" t="s">
        <v>156</v>
      </c>
      <c r="E80" s="357" t="s">
        <v>655</v>
      </c>
      <c r="F80" s="354"/>
      <c r="G80" s="328">
        <f t="shared" si="4"/>
        <v>30000</v>
      </c>
      <c r="H80" s="328">
        <f t="shared" si="4"/>
        <v>30000</v>
      </c>
    </row>
    <row r="81" spans="1:8" ht="31.5" x14ac:dyDescent="0.2">
      <c r="A81" s="291" t="s">
        <v>656</v>
      </c>
      <c r="B81" s="292" t="s">
        <v>35</v>
      </c>
      <c r="C81" s="293" t="s">
        <v>36</v>
      </c>
      <c r="D81" s="293" t="s">
        <v>156</v>
      </c>
      <c r="E81" s="358" t="s">
        <v>657</v>
      </c>
      <c r="F81" s="356"/>
      <c r="G81" s="279">
        <f t="shared" si="4"/>
        <v>30000</v>
      </c>
      <c r="H81" s="279">
        <f t="shared" si="4"/>
        <v>30000</v>
      </c>
    </row>
    <row r="82" spans="1:8" ht="15.75" x14ac:dyDescent="0.2">
      <c r="A82" s="291" t="s">
        <v>275</v>
      </c>
      <c r="B82" s="292" t="s">
        <v>35</v>
      </c>
      <c r="C82" s="293" t="s">
        <v>36</v>
      </c>
      <c r="D82" s="293" t="s">
        <v>156</v>
      </c>
      <c r="E82" s="358" t="s">
        <v>657</v>
      </c>
      <c r="F82" s="356">
        <v>300</v>
      </c>
      <c r="G82" s="279">
        <v>30000</v>
      </c>
      <c r="H82" s="279">
        <v>30000</v>
      </c>
    </row>
    <row r="83" spans="1:8" ht="31.5" x14ac:dyDescent="0.2">
      <c r="A83" s="217" t="s">
        <v>54</v>
      </c>
      <c r="B83" s="51" t="s">
        <v>35</v>
      </c>
      <c r="C83" s="55" t="s">
        <v>36</v>
      </c>
      <c r="D83" s="55" t="s">
        <v>156</v>
      </c>
      <c r="E83" s="58" t="s">
        <v>362</v>
      </c>
      <c r="F83" s="71"/>
      <c r="G83" s="328">
        <f t="shared" ref="G83:H85" si="5">G84</f>
        <v>668850</v>
      </c>
      <c r="H83" s="328">
        <f t="shared" si="5"/>
        <v>668850</v>
      </c>
    </row>
    <row r="84" spans="1:8" ht="32.25" customHeight="1" x14ac:dyDescent="0.2">
      <c r="A84" s="217" t="s">
        <v>465</v>
      </c>
      <c r="B84" s="51" t="s">
        <v>35</v>
      </c>
      <c r="C84" s="55" t="s">
        <v>36</v>
      </c>
      <c r="D84" s="55" t="s">
        <v>156</v>
      </c>
      <c r="E84" s="58" t="s">
        <v>391</v>
      </c>
      <c r="F84" s="71"/>
      <c r="G84" s="328">
        <f t="shared" si="5"/>
        <v>668850</v>
      </c>
      <c r="H84" s="328">
        <f t="shared" si="5"/>
        <v>668850</v>
      </c>
    </row>
    <row r="85" spans="1:8" ht="31.5" x14ac:dyDescent="0.2">
      <c r="A85" s="221" t="s">
        <v>434</v>
      </c>
      <c r="B85" s="59" t="s">
        <v>35</v>
      </c>
      <c r="C85" s="52" t="s">
        <v>36</v>
      </c>
      <c r="D85" s="52" t="s">
        <v>156</v>
      </c>
      <c r="E85" s="76" t="s">
        <v>187</v>
      </c>
      <c r="F85" s="77"/>
      <c r="G85" s="279">
        <f t="shared" si="5"/>
        <v>668850</v>
      </c>
      <c r="H85" s="279">
        <f t="shared" si="5"/>
        <v>668850</v>
      </c>
    </row>
    <row r="86" spans="1:8" ht="15.75" x14ac:dyDescent="0.2">
      <c r="A86" s="218" t="s">
        <v>255</v>
      </c>
      <c r="B86" s="59" t="s">
        <v>35</v>
      </c>
      <c r="C86" s="52" t="s">
        <v>36</v>
      </c>
      <c r="D86" s="52" t="s">
        <v>156</v>
      </c>
      <c r="E86" s="76" t="s">
        <v>187</v>
      </c>
      <c r="F86" s="62">
        <v>800</v>
      </c>
      <c r="G86" s="279">
        <v>668850</v>
      </c>
      <c r="H86" s="279">
        <v>668850</v>
      </c>
    </row>
    <row r="87" spans="1:8" ht="35.25" customHeight="1" x14ac:dyDescent="0.2">
      <c r="A87" s="217" t="s">
        <v>31</v>
      </c>
      <c r="B87" s="51" t="s">
        <v>35</v>
      </c>
      <c r="C87" s="55" t="s">
        <v>36</v>
      </c>
      <c r="D87" s="55" t="s">
        <v>156</v>
      </c>
      <c r="E87" s="63" t="s">
        <v>351</v>
      </c>
      <c r="F87" s="62"/>
      <c r="G87" s="328">
        <f>G88</f>
        <v>10719864</v>
      </c>
      <c r="H87" s="328">
        <f>H88</f>
        <v>10774864</v>
      </c>
    </row>
    <row r="88" spans="1:8" ht="31.5" x14ac:dyDescent="0.2">
      <c r="A88" s="217" t="s">
        <v>4</v>
      </c>
      <c r="B88" s="51" t="s">
        <v>35</v>
      </c>
      <c r="C88" s="55" t="s">
        <v>36</v>
      </c>
      <c r="D88" s="55" t="s">
        <v>156</v>
      </c>
      <c r="E88" s="63" t="s">
        <v>352</v>
      </c>
      <c r="F88" s="62"/>
      <c r="G88" s="328">
        <f>+G89+G92+G96</f>
        <v>10719864</v>
      </c>
      <c r="H88" s="328">
        <f>+H89+H92+H96</f>
        <v>10774864</v>
      </c>
    </row>
    <row r="89" spans="1:8" ht="129.75" customHeight="1" x14ac:dyDescent="0.2">
      <c r="A89" s="186" t="s">
        <v>436</v>
      </c>
      <c r="B89" s="51" t="s">
        <v>35</v>
      </c>
      <c r="C89" s="55" t="s">
        <v>36</v>
      </c>
      <c r="D89" s="55" t="s">
        <v>156</v>
      </c>
      <c r="E89" s="58" t="s">
        <v>216</v>
      </c>
      <c r="F89" s="55"/>
      <c r="G89" s="328">
        <f>G90+G91</f>
        <v>1442000</v>
      </c>
      <c r="H89" s="328">
        <f>H90+H91</f>
        <v>1497000</v>
      </c>
    </row>
    <row r="90" spans="1:8" ht="63" x14ac:dyDescent="0.2">
      <c r="A90" s="218" t="s">
        <v>47</v>
      </c>
      <c r="B90" s="59" t="s">
        <v>35</v>
      </c>
      <c r="C90" s="52" t="s">
        <v>36</v>
      </c>
      <c r="D90" s="52" t="s">
        <v>156</v>
      </c>
      <c r="E90" s="60" t="s">
        <v>216</v>
      </c>
      <c r="F90" s="62">
        <v>100</v>
      </c>
      <c r="G90" s="279">
        <v>1015000</v>
      </c>
      <c r="H90" s="279">
        <v>1015000</v>
      </c>
    </row>
    <row r="91" spans="1:8" ht="31.5" x14ac:dyDescent="0.2">
      <c r="A91" s="218" t="s">
        <v>151</v>
      </c>
      <c r="B91" s="59" t="s">
        <v>35</v>
      </c>
      <c r="C91" s="52" t="s">
        <v>36</v>
      </c>
      <c r="D91" s="52" t="s">
        <v>156</v>
      </c>
      <c r="E91" s="60" t="s">
        <v>216</v>
      </c>
      <c r="F91" s="62">
        <v>200</v>
      </c>
      <c r="G91" s="279">
        <v>427000</v>
      </c>
      <c r="H91" s="279">
        <v>482000</v>
      </c>
    </row>
    <row r="92" spans="1:8" ht="31.5" x14ac:dyDescent="0.2">
      <c r="A92" s="217" t="s">
        <v>157</v>
      </c>
      <c r="B92" s="51" t="s">
        <v>35</v>
      </c>
      <c r="C92" s="55" t="s">
        <v>36</v>
      </c>
      <c r="D92" s="55" t="s">
        <v>156</v>
      </c>
      <c r="E92" s="58" t="s">
        <v>188</v>
      </c>
      <c r="F92" s="78"/>
      <c r="G92" s="328">
        <f>G93+G94+G95</f>
        <v>9177864</v>
      </c>
      <c r="H92" s="328">
        <f>H93+H94+H95</f>
        <v>9177864</v>
      </c>
    </row>
    <row r="93" spans="1:8" ht="63" x14ac:dyDescent="0.2">
      <c r="A93" s="218" t="s">
        <v>47</v>
      </c>
      <c r="B93" s="59" t="s">
        <v>35</v>
      </c>
      <c r="C93" s="52" t="s">
        <v>36</v>
      </c>
      <c r="D93" s="52" t="s">
        <v>156</v>
      </c>
      <c r="E93" s="60" t="s">
        <v>188</v>
      </c>
      <c r="F93" s="79" t="s">
        <v>160</v>
      </c>
      <c r="G93" s="279">
        <f>8380375-1000000</f>
        <v>7380375</v>
      </c>
      <c r="H93" s="279">
        <f>8380375-1000000</f>
        <v>7380375</v>
      </c>
    </row>
    <row r="94" spans="1:8" ht="31.5" x14ac:dyDescent="0.2">
      <c r="A94" s="218" t="s">
        <v>151</v>
      </c>
      <c r="B94" s="59" t="s">
        <v>35</v>
      </c>
      <c r="C94" s="52" t="s">
        <v>36</v>
      </c>
      <c r="D94" s="52" t="s">
        <v>156</v>
      </c>
      <c r="E94" s="60" t="s">
        <v>188</v>
      </c>
      <c r="F94" s="79" t="s">
        <v>161</v>
      </c>
      <c r="G94" s="279">
        <f>2750397-1000000</f>
        <v>1750397</v>
      </c>
      <c r="H94" s="279">
        <f>2750397-1000000</f>
        <v>1750397</v>
      </c>
    </row>
    <row r="95" spans="1:8" ht="15.75" x14ac:dyDescent="0.2">
      <c r="A95" s="218" t="s">
        <v>255</v>
      </c>
      <c r="B95" s="59" t="s">
        <v>35</v>
      </c>
      <c r="C95" s="52" t="s">
        <v>36</v>
      </c>
      <c r="D95" s="52" t="s">
        <v>156</v>
      </c>
      <c r="E95" s="60" t="s">
        <v>188</v>
      </c>
      <c r="F95" s="79" t="s">
        <v>154</v>
      </c>
      <c r="G95" s="279">
        <v>47092</v>
      </c>
      <c r="H95" s="279">
        <v>47092</v>
      </c>
    </row>
    <row r="96" spans="1:8" ht="31.5" x14ac:dyDescent="0.2">
      <c r="A96" s="58" t="s">
        <v>53</v>
      </c>
      <c r="B96" s="51" t="s">
        <v>35</v>
      </c>
      <c r="C96" s="55" t="s">
        <v>36</v>
      </c>
      <c r="D96" s="55" t="s">
        <v>156</v>
      </c>
      <c r="E96" s="58" t="s">
        <v>189</v>
      </c>
      <c r="F96" s="55"/>
      <c r="G96" s="328">
        <f>G97</f>
        <v>100000</v>
      </c>
      <c r="H96" s="328">
        <f>H97</f>
        <v>100000</v>
      </c>
    </row>
    <row r="97" spans="1:8" ht="31.5" x14ac:dyDescent="0.2">
      <c r="A97" s="218" t="s">
        <v>151</v>
      </c>
      <c r="B97" s="59" t="s">
        <v>35</v>
      </c>
      <c r="C97" s="52" t="s">
        <v>36</v>
      </c>
      <c r="D97" s="52" t="s">
        <v>156</v>
      </c>
      <c r="E97" s="60" t="s">
        <v>189</v>
      </c>
      <c r="F97" s="62">
        <v>200</v>
      </c>
      <c r="G97" s="279">
        <v>100000</v>
      </c>
      <c r="H97" s="279">
        <v>100000</v>
      </c>
    </row>
    <row r="98" spans="1:8" s="281" customFormat="1" ht="31.9" customHeight="1" x14ac:dyDescent="0.2">
      <c r="A98" s="298" t="s">
        <v>665</v>
      </c>
      <c r="B98" s="297" t="s">
        <v>35</v>
      </c>
      <c r="C98" s="287" t="s">
        <v>36</v>
      </c>
      <c r="D98" s="287" t="s">
        <v>156</v>
      </c>
      <c r="E98" s="298" t="s">
        <v>668</v>
      </c>
      <c r="F98" s="351"/>
      <c r="G98" s="328">
        <f>G99</f>
        <v>8989013</v>
      </c>
      <c r="H98" s="328">
        <f>H99</f>
        <v>8989013</v>
      </c>
    </row>
    <row r="99" spans="1:8" s="281" customFormat="1" ht="43.15" customHeight="1" x14ac:dyDescent="0.2">
      <c r="A99" s="298" t="s">
        <v>666</v>
      </c>
      <c r="B99" s="297" t="s">
        <v>35</v>
      </c>
      <c r="C99" s="287" t="s">
        <v>36</v>
      </c>
      <c r="D99" s="287" t="s">
        <v>156</v>
      </c>
      <c r="E99" s="298" t="s">
        <v>669</v>
      </c>
      <c r="F99" s="351"/>
      <c r="G99" s="328">
        <f>G100</f>
        <v>8989013</v>
      </c>
      <c r="H99" s="328">
        <f>H100</f>
        <v>8989013</v>
      </c>
    </row>
    <row r="100" spans="1:8" s="281" customFormat="1" ht="31.5" x14ac:dyDescent="0.2">
      <c r="A100" s="296" t="s">
        <v>157</v>
      </c>
      <c r="B100" s="297" t="s">
        <v>35</v>
      </c>
      <c r="C100" s="287" t="s">
        <v>36</v>
      </c>
      <c r="D100" s="287" t="s">
        <v>156</v>
      </c>
      <c r="E100" s="298" t="s">
        <v>667</v>
      </c>
      <c r="F100" s="351"/>
      <c r="G100" s="328">
        <f>G101+G102</f>
        <v>8989013</v>
      </c>
      <c r="H100" s="328">
        <f>H101+H102</f>
        <v>8989013</v>
      </c>
    </row>
    <row r="101" spans="1:8" s="281" customFormat="1" ht="63" x14ac:dyDescent="0.2">
      <c r="A101" s="291" t="s">
        <v>47</v>
      </c>
      <c r="B101" s="292" t="s">
        <v>35</v>
      </c>
      <c r="C101" s="293" t="s">
        <v>36</v>
      </c>
      <c r="D101" s="293" t="s">
        <v>156</v>
      </c>
      <c r="E101" s="294" t="s">
        <v>667</v>
      </c>
      <c r="F101" s="319">
        <v>100</v>
      </c>
      <c r="G101" s="279">
        <f>9483477-1000000</f>
        <v>8483477</v>
      </c>
      <c r="H101" s="279">
        <f>9483477-1000000</f>
        <v>8483477</v>
      </c>
    </row>
    <row r="102" spans="1:8" s="281" customFormat="1" ht="31.5" x14ac:dyDescent="0.2">
      <c r="A102" s="291" t="s">
        <v>151</v>
      </c>
      <c r="B102" s="292" t="s">
        <v>35</v>
      </c>
      <c r="C102" s="293" t="s">
        <v>36</v>
      </c>
      <c r="D102" s="293" t="s">
        <v>156</v>
      </c>
      <c r="E102" s="294" t="s">
        <v>667</v>
      </c>
      <c r="F102" s="319">
        <v>200</v>
      </c>
      <c r="G102" s="279">
        <v>505536</v>
      </c>
      <c r="H102" s="279">
        <v>505536</v>
      </c>
    </row>
    <row r="103" spans="1:8" ht="31.5" x14ac:dyDescent="0.2">
      <c r="A103" s="220" t="s">
        <v>309</v>
      </c>
      <c r="B103" s="51" t="s">
        <v>35</v>
      </c>
      <c r="C103" s="55" t="s">
        <v>38</v>
      </c>
      <c r="D103" s="52"/>
      <c r="E103" s="80"/>
      <c r="F103" s="62"/>
      <c r="G103" s="328">
        <f>G104+G118</f>
        <v>200000</v>
      </c>
      <c r="H103" s="328">
        <f>H104+H118</f>
        <v>200000</v>
      </c>
    </row>
    <row r="104" spans="1:8" ht="46.15" customHeight="1" x14ac:dyDescent="0.2">
      <c r="A104" s="220" t="s">
        <v>683</v>
      </c>
      <c r="B104" s="51" t="s">
        <v>35</v>
      </c>
      <c r="C104" s="55" t="s">
        <v>38</v>
      </c>
      <c r="D104" s="87">
        <v>10</v>
      </c>
      <c r="E104" s="80"/>
      <c r="F104" s="62"/>
      <c r="G104" s="328">
        <f>G105</f>
        <v>170000</v>
      </c>
      <c r="H104" s="328">
        <f>H105</f>
        <v>170000</v>
      </c>
    </row>
    <row r="105" spans="1:8" ht="63" x14ac:dyDescent="0.2">
      <c r="A105" s="58" t="s">
        <v>571</v>
      </c>
      <c r="B105" s="51" t="s">
        <v>35</v>
      </c>
      <c r="C105" s="278" t="s">
        <v>38</v>
      </c>
      <c r="D105" s="87">
        <v>10</v>
      </c>
      <c r="E105" s="63" t="s">
        <v>363</v>
      </c>
      <c r="F105" s="55"/>
      <c r="G105" s="328">
        <f>G106+G110</f>
        <v>170000</v>
      </c>
      <c r="H105" s="328">
        <f>H106+H110</f>
        <v>170000</v>
      </c>
    </row>
    <row r="106" spans="1:8" ht="112.9" customHeight="1" x14ac:dyDescent="0.2">
      <c r="A106" s="217" t="s">
        <v>572</v>
      </c>
      <c r="B106" s="51" t="s">
        <v>35</v>
      </c>
      <c r="C106" s="278" t="s">
        <v>38</v>
      </c>
      <c r="D106" s="87">
        <v>10</v>
      </c>
      <c r="E106" s="63" t="s">
        <v>431</v>
      </c>
      <c r="F106" s="55"/>
      <c r="G106" s="328">
        <f t="shared" ref="G106:H108" si="6">G107</f>
        <v>10000</v>
      </c>
      <c r="H106" s="328">
        <f t="shared" si="6"/>
        <v>10000</v>
      </c>
    </row>
    <row r="107" spans="1:8" ht="47.25" x14ac:dyDescent="0.2">
      <c r="A107" s="58" t="s">
        <v>338</v>
      </c>
      <c r="B107" s="51" t="s">
        <v>35</v>
      </c>
      <c r="C107" s="278" t="s">
        <v>38</v>
      </c>
      <c r="D107" s="87">
        <v>10</v>
      </c>
      <c r="E107" s="58" t="s">
        <v>432</v>
      </c>
      <c r="F107" s="71"/>
      <c r="G107" s="328">
        <f t="shared" si="6"/>
        <v>10000</v>
      </c>
      <c r="H107" s="328">
        <f t="shared" si="6"/>
        <v>10000</v>
      </c>
    </row>
    <row r="108" spans="1:8" ht="47.25" x14ac:dyDescent="0.2">
      <c r="A108" s="218" t="s">
        <v>52</v>
      </c>
      <c r="B108" s="51" t="s">
        <v>35</v>
      </c>
      <c r="C108" s="278" t="s">
        <v>38</v>
      </c>
      <c r="D108" s="87">
        <v>10</v>
      </c>
      <c r="E108" s="74" t="s">
        <v>337</v>
      </c>
      <c r="F108" s="81"/>
      <c r="G108" s="328">
        <f t="shared" si="6"/>
        <v>10000</v>
      </c>
      <c r="H108" s="328">
        <f t="shared" si="6"/>
        <v>10000</v>
      </c>
    </row>
    <row r="109" spans="1:8" ht="31.5" x14ac:dyDescent="0.2">
      <c r="A109" s="218" t="s">
        <v>151</v>
      </c>
      <c r="B109" s="51" t="s">
        <v>35</v>
      </c>
      <c r="C109" s="278" t="s">
        <v>38</v>
      </c>
      <c r="D109" s="87">
        <v>10</v>
      </c>
      <c r="E109" s="74" t="s">
        <v>337</v>
      </c>
      <c r="F109" s="75">
        <v>200</v>
      </c>
      <c r="G109" s="279">
        <v>10000</v>
      </c>
      <c r="H109" s="279">
        <v>10000</v>
      </c>
    </row>
    <row r="110" spans="1:8" ht="110.25" x14ac:dyDescent="0.2">
      <c r="A110" s="217" t="s">
        <v>573</v>
      </c>
      <c r="B110" s="51" t="s">
        <v>35</v>
      </c>
      <c r="C110" s="278" t="s">
        <v>38</v>
      </c>
      <c r="D110" s="87">
        <v>10</v>
      </c>
      <c r="E110" s="63" t="s">
        <v>390</v>
      </c>
      <c r="F110" s="55"/>
      <c r="G110" s="328">
        <f>G111+G114</f>
        <v>160000</v>
      </c>
      <c r="H110" s="328">
        <f>H111+H114</f>
        <v>160000</v>
      </c>
    </row>
    <row r="111" spans="1:8" ht="31.5" x14ac:dyDescent="0.2">
      <c r="A111" s="220" t="s">
        <v>146</v>
      </c>
      <c r="B111" s="51" t="s">
        <v>35</v>
      </c>
      <c r="C111" s="278" t="s">
        <v>38</v>
      </c>
      <c r="D111" s="87">
        <v>10</v>
      </c>
      <c r="E111" s="58" t="s">
        <v>401</v>
      </c>
      <c r="F111" s="71"/>
      <c r="G111" s="328">
        <f>G112</f>
        <v>10000</v>
      </c>
      <c r="H111" s="328">
        <f>H112</f>
        <v>10000</v>
      </c>
    </row>
    <row r="112" spans="1:8" ht="47.25" x14ac:dyDescent="0.2">
      <c r="A112" s="218" t="s">
        <v>52</v>
      </c>
      <c r="B112" s="51" t="s">
        <v>35</v>
      </c>
      <c r="C112" s="278" t="s">
        <v>38</v>
      </c>
      <c r="D112" s="87">
        <v>10</v>
      </c>
      <c r="E112" s="74" t="s">
        <v>148</v>
      </c>
      <c r="F112" s="81"/>
      <c r="G112" s="279">
        <f>G113</f>
        <v>10000</v>
      </c>
      <c r="H112" s="279">
        <f>H113</f>
        <v>10000</v>
      </c>
    </row>
    <row r="113" spans="1:8" ht="31.5" x14ac:dyDescent="0.2">
      <c r="A113" s="218" t="s">
        <v>151</v>
      </c>
      <c r="B113" s="51" t="s">
        <v>35</v>
      </c>
      <c r="C113" s="278" t="s">
        <v>38</v>
      </c>
      <c r="D113" s="87">
        <v>10</v>
      </c>
      <c r="E113" s="74" t="s">
        <v>148</v>
      </c>
      <c r="F113" s="75">
        <v>200</v>
      </c>
      <c r="G113" s="279">
        <v>10000</v>
      </c>
      <c r="H113" s="279">
        <v>10000</v>
      </c>
    </row>
    <row r="114" spans="1:8" ht="31.5" x14ac:dyDescent="0.2">
      <c r="A114" s="220" t="s">
        <v>190</v>
      </c>
      <c r="B114" s="51" t="s">
        <v>35</v>
      </c>
      <c r="C114" s="278" t="s">
        <v>38</v>
      </c>
      <c r="D114" s="87">
        <v>10</v>
      </c>
      <c r="E114" s="58" t="s">
        <v>402</v>
      </c>
      <c r="F114" s="62"/>
      <c r="G114" s="328">
        <f>G115</f>
        <v>150000</v>
      </c>
      <c r="H114" s="328">
        <f>H115</f>
        <v>150000</v>
      </c>
    </row>
    <row r="115" spans="1:8" ht="47.25" x14ac:dyDescent="0.2">
      <c r="A115" s="218" t="s">
        <v>52</v>
      </c>
      <c r="B115" s="51" t="s">
        <v>35</v>
      </c>
      <c r="C115" s="278" t="s">
        <v>38</v>
      </c>
      <c r="D115" s="87">
        <v>10</v>
      </c>
      <c r="E115" s="60" t="s">
        <v>259</v>
      </c>
      <c r="F115" s="70"/>
      <c r="G115" s="279">
        <f>G116</f>
        <v>150000</v>
      </c>
      <c r="H115" s="279">
        <f>H116</f>
        <v>150000</v>
      </c>
    </row>
    <row r="116" spans="1:8" ht="31.5" x14ac:dyDescent="0.2">
      <c r="A116" s="218" t="s">
        <v>151</v>
      </c>
      <c r="B116" s="51" t="s">
        <v>35</v>
      </c>
      <c r="C116" s="278" t="s">
        <v>38</v>
      </c>
      <c r="D116" s="87">
        <v>10</v>
      </c>
      <c r="E116" s="60" t="s">
        <v>259</v>
      </c>
      <c r="F116" s="62">
        <v>200</v>
      </c>
      <c r="G116" s="279">
        <v>150000</v>
      </c>
      <c r="H116" s="279">
        <v>150000</v>
      </c>
    </row>
    <row r="117" spans="1:8" ht="31.5" x14ac:dyDescent="0.2">
      <c r="A117" s="217" t="s">
        <v>264</v>
      </c>
      <c r="B117" s="51" t="s">
        <v>35</v>
      </c>
      <c r="C117" s="82" t="s">
        <v>38</v>
      </c>
      <c r="D117" s="65">
        <v>14</v>
      </c>
      <c r="E117" s="80"/>
      <c r="F117" s="62"/>
      <c r="G117" s="328">
        <f>G118</f>
        <v>30000</v>
      </c>
      <c r="H117" s="328">
        <f>H118</f>
        <v>30000</v>
      </c>
    </row>
    <row r="118" spans="1:8" ht="31.5" x14ac:dyDescent="0.2">
      <c r="A118" s="217" t="s">
        <v>574</v>
      </c>
      <c r="B118" s="51" t="s">
        <v>35</v>
      </c>
      <c r="C118" s="82" t="s">
        <v>38</v>
      </c>
      <c r="D118" s="65">
        <v>14</v>
      </c>
      <c r="E118" s="63" t="s">
        <v>364</v>
      </c>
      <c r="F118" s="65"/>
      <c r="G118" s="328">
        <f>G119</f>
        <v>30000</v>
      </c>
      <c r="H118" s="328">
        <f>H119</f>
        <v>30000</v>
      </c>
    </row>
    <row r="119" spans="1:8" ht="63" x14ac:dyDescent="0.2">
      <c r="A119" s="217" t="s">
        <v>575</v>
      </c>
      <c r="B119" s="51" t="s">
        <v>35</v>
      </c>
      <c r="C119" s="82" t="s">
        <v>38</v>
      </c>
      <c r="D119" s="65">
        <v>14</v>
      </c>
      <c r="E119" s="63" t="s">
        <v>389</v>
      </c>
      <c r="F119" s="65"/>
      <c r="G119" s="328">
        <f>G120+G123+G126</f>
        <v>30000</v>
      </c>
      <c r="H119" s="328">
        <f>H120+H123+H126</f>
        <v>30000</v>
      </c>
    </row>
    <row r="120" spans="1:8" ht="47.25" x14ac:dyDescent="0.2">
      <c r="A120" s="217" t="s">
        <v>132</v>
      </c>
      <c r="B120" s="51" t="s">
        <v>35</v>
      </c>
      <c r="C120" s="82" t="s">
        <v>38</v>
      </c>
      <c r="D120" s="65">
        <v>14</v>
      </c>
      <c r="E120" s="58" t="s">
        <v>403</v>
      </c>
      <c r="F120" s="65"/>
      <c r="G120" s="328">
        <f>G121</f>
        <v>10000</v>
      </c>
      <c r="H120" s="328">
        <f>H121</f>
        <v>10000</v>
      </c>
    </row>
    <row r="121" spans="1:8" ht="31.5" x14ac:dyDescent="0.2">
      <c r="A121" s="218" t="s">
        <v>256</v>
      </c>
      <c r="B121" s="59" t="s">
        <v>35</v>
      </c>
      <c r="C121" s="83" t="s">
        <v>38</v>
      </c>
      <c r="D121" s="62">
        <v>14</v>
      </c>
      <c r="E121" s="60" t="s">
        <v>192</v>
      </c>
      <c r="F121" s="62"/>
      <c r="G121" s="279">
        <f>G122</f>
        <v>10000</v>
      </c>
      <c r="H121" s="279">
        <f>H122</f>
        <v>10000</v>
      </c>
    </row>
    <row r="122" spans="1:8" ht="31.5" x14ac:dyDescent="0.2">
      <c r="A122" s="218" t="s">
        <v>151</v>
      </c>
      <c r="B122" s="59" t="s">
        <v>35</v>
      </c>
      <c r="C122" s="83" t="s">
        <v>38</v>
      </c>
      <c r="D122" s="62">
        <v>14</v>
      </c>
      <c r="E122" s="60" t="s">
        <v>192</v>
      </c>
      <c r="F122" s="62">
        <v>200</v>
      </c>
      <c r="G122" s="279">
        <v>10000</v>
      </c>
      <c r="H122" s="279">
        <v>10000</v>
      </c>
    </row>
    <row r="123" spans="1:8" ht="31.5" x14ac:dyDescent="0.2">
      <c r="A123" s="217" t="s">
        <v>191</v>
      </c>
      <c r="B123" s="51" t="s">
        <v>35</v>
      </c>
      <c r="C123" s="82" t="s">
        <v>38</v>
      </c>
      <c r="D123" s="65">
        <v>14</v>
      </c>
      <c r="E123" s="63" t="s">
        <v>404</v>
      </c>
      <c r="F123" s="65"/>
      <c r="G123" s="328">
        <f>G124</f>
        <v>15000</v>
      </c>
      <c r="H123" s="328">
        <f>H124</f>
        <v>15000</v>
      </c>
    </row>
    <row r="124" spans="1:8" ht="31.5" x14ac:dyDescent="0.2">
      <c r="A124" s="218" t="s">
        <v>256</v>
      </c>
      <c r="B124" s="59" t="s">
        <v>35</v>
      </c>
      <c r="C124" s="83" t="s">
        <v>38</v>
      </c>
      <c r="D124" s="62">
        <v>14</v>
      </c>
      <c r="E124" s="60" t="s">
        <v>25</v>
      </c>
      <c r="F124" s="62"/>
      <c r="G124" s="279">
        <f>G125</f>
        <v>15000</v>
      </c>
      <c r="H124" s="279">
        <f>H125</f>
        <v>15000</v>
      </c>
    </row>
    <row r="125" spans="1:8" ht="31.5" x14ac:dyDescent="0.2">
      <c r="A125" s="218" t="s">
        <v>151</v>
      </c>
      <c r="B125" s="59" t="s">
        <v>35</v>
      </c>
      <c r="C125" s="83" t="s">
        <v>38</v>
      </c>
      <c r="D125" s="62">
        <v>14</v>
      </c>
      <c r="E125" s="60" t="s">
        <v>25</v>
      </c>
      <c r="F125" s="62">
        <v>200</v>
      </c>
      <c r="G125" s="279">
        <v>15000</v>
      </c>
      <c r="H125" s="279">
        <v>15000</v>
      </c>
    </row>
    <row r="126" spans="1:8" ht="31.5" x14ac:dyDescent="0.2">
      <c r="A126" s="217" t="s">
        <v>150</v>
      </c>
      <c r="B126" s="51" t="s">
        <v>35</v>
      </c>
      <c r="C126" s="82" t="s">
        <v>38</v>
      </c>
      <c r="D126" s="65">
        <v>14</v>
      </c>
      <c r="E126" s="63" t="s">
        <v>405</v>
      </c>
      <c r="F126" s="65"/>
      <c r="G126" s="328">
        <f>G127</f>
        <v>5000</v>
      </c>
      <c r="H126" s="328">
        <f>H127</f>
        <v>5000</v>
      </c>
    </row>
    <row r="127" spans="1:8" ht="31.5" x14ac:dyDescent="0.2">
      <c r="A127" s="218" t="s">
        <v>256</v>
      </c>
      <c r="B127" s="59" t="s">
        <v>35</v>
      </c>
      <c r="C127" s="83" t="s">
        <v>38</v>
      </c>
      <c r="D127" s="62">
        <v>14</v>
      </c>
      <c r="E127" s="60" t="s">
        <v>149</v>
      </c>
      <c r="F127" s="62"/>
      <c r="G127" s="279">
        <f>G128</f>
        <v>5000</v>
      </c>
      <c r="H127" s="279">
        <f>H128</f>
        <v>5000</v>
      </c>
    </row>
    <row r="128" spans="1:8" ht="31.5" x14ac:dyDescent="0.2">
      <c r="A128" s="218" t="s">
        <v>151</v>
      </c>
      <c r="B128" s="59" t="s">
        <v>35</v>
      </c>
      <c r="C128" s="83" t="s">
        <v>38</v>
      </c>
      <c r="D128" s="62">
        <v>14</v>
      </c>
      <c r="E128" s="60" t="s">
        <v>149</v>
      </c>
      <c r="F128" s="62">
        <v>200</v>
      </c>
      <c r="G128" s="279">
        <v>5000</v>
      </c>
      <c r="H128" s="279">
        <v>5000</v>
      </c>
    </row>
    <row r="129" spans="1:8" ht="15.75" x14ac:dyDescent="0.2">
      <c r="A129" s="217" t="s">
        <v>126</v>
      </c>
      <c r="B129" s="51" t="s">
        <v>35</v>
      </c>
      <c r="C129" s="55" t="s">
        <v>39</v>
      </c>
      <c r="D129" s="55"/>
      <c r="E129" s="66"/>
      <c r="F129" s="55"/>
      <c r="G129" s="328">
        <f>G137+G130+G143</f>
        <v>7809130</v>
      </c>
      <c r="H129" s="328">
        <f>H137+H130+H143</f>
        <v>8230540</v>
      </c>
    </row>
    <row r="130" spans="1:8" ht="15.75" x14ac:dyDescent="0.2">
      <c r="A130" s="217" t="s">
        <v>51</v>
      </c>
      <c r="B130" s="51" t="s">
        <v>35</v>
      </c>
      <c r="C130" s="55" t="s">
        <v>39</v>
      </c>
      <c r="D130" s="55" t="s">
        <v>36</v>
      </c>
      <c r="E130" s="66"/>
      <c r="F130" s="55"/>
      <c r="G130" s="328">
        <f t="shared" ref="G130:H132" si="7">G131</f>
        <v>334700</v>
      </c>
      <c r="H130" s="328">
        <f t="shared" si="7"/>
        <v>334700</v>
      </c>
    </row>
    <row r="131" spans="1:8" ht="32.25" customHeight="1" x14ac:dyDescent="0.2">
      <c r="A131" s="58" t="s">
        <v>576</v>
      </c>
      <c r="B131" s="51" t="s">
        <v>35</v>
      </c>
      <c r="C131" s="55" t="s">
        <v>39</v>
      </c>
      <c r="D131" s="55" t="s">
        <v>36</v>
      </c>
      <c r="E131" s="63" t="s">
        <v>365</v>
      </c>
      <c r="F131" s="55"/>
      <c r="G131" s="328">
        <f t="shared" si="7"/>
        <v>334700</v>
      </c>
      <c r="H131" s="328">
        <f t="shared" si="7"/>
        <v>334700</v>
      </c>
    </row>
    <row r="132" spans="1:8" ht="50.25" customHeight="1" x14ac:dyDescent="0.2">
      <c r="A132" s="58" t="s">
        <v>578</v>
      </c>
      <c r="B132" s="51" t="s">
        <v>35</v>
      </c>
      <c r="C132" s="55" t="s">
        <v>39</v>
      </c>
      <c r="D132" s="55" t="s">
        <v>36</v>
      </c>
      <c r="E132" s="63" t="s">
        <v>387</v>
      </c>
      <c r="F132" s="55"/>
      <c r="G132" s="328">
        <f t="shared" si="7"/>
        <v>334700</v>
      </c>
      <c r="H132" s="328">
        <f t="shared" si="7"/>
        <v>334700</v>
      </c>
    </row>
    <row r="133" spans="1:8" ht="63" x14ac:dyDescent="0.2">
      <c r="A133" s="58" t="s">
        <v>193</v>
      </c>
      <c r="B133" s="51" t="s">
        <v>35</v>
      </c>
      <c r="C133" s="55" t="s">
        <v>39</v>
      </c>
      <c r="D133" s="55" t="s">
        <v>36</v>
      </c>
      <c r="E133" s="58" t="s">
        <v>407</v>
      </c>
      <c r="F133" s="71"/>
      <c r="G133" s="328">
        <f>G134</f>
        <v>334700</v>
      </c>
      <c r="H133" s="328">
        <f>H134</f>
        <v>334700</v>
      </c>
    </row>
    <row r="134" spans="1:8" ht="31.5" x14ac:dyDescent="0.2">
      <c r="A134" s="220" t="s">
        <v>2</v>
      </c>
      <c r="B134" s="51" t="s">
        <v>35</v>
      </c>
      <c r="C134" s="55" t="s">
        <v>39</v>
      </c>
      <c r="D134" s="55" t="s">
        <v>36</v>
      </c>
      <c r="E134" s="58" t="s">
        <v>194</v>
      </c>
      <c r="F134" s="71"/>
      <c r="G134" s="328">
        <f>G135+G136</f>
        <v>334700</v>
      </c>
      <c r="H134" s="328">
        <f>H135+H136</f>
        <v>334700</v>
      </c>
    </row>
    <row r="135" spans="1:8" ht="63" x14ac:dyDescent="0.2">
      <c r="A135" s="218" t="s">
        <v>47</v>
      </c>
      <c r="B135" s="59" t="s">
        <v>35</v>
      </c>
      <c r="C135" s="52" t="s">
        <v>39</v>
      </c>
      <c r="D135" s="52" t="s">
        <v>36</v>
      </c>
      <c r="E135" s="60" t="s">
        <v>194</v>
      </c>
      <c r="F135" s="62">
        <v>100</v>
      </c>
      <c r="G135" s="279">
        <v>328868</v>
      </c>
      <c r="H135" s="279">
        <v>328868</v>
      </c>
    </row>
    <row r="136" spans="1:8" ht="31.5" x14ac:dyDescent="0.2">
      <c r="A136" s="218" t="s">
        <v>151</v>
      </c>
      <c r="B136" s="59" t="s">
        <v>35</v>
      </c>
      <c r="C136" s="52" t="s">
        <v>39</v>
      </c>
      <c r="D136" s="52" t="s">
        <v>36</v>
      </c>
      <c r="E136" s="60" t="s">
        <v>194</v>
      </c>
      <c r="F136" s="62">
        <v>200</v>
      </c>
      <c r="G136" s="279">
        <v>5832</v>
      </c>
      <c r="H136" s="279">
        <v>5832</v>
      </c>
    </row>
    <row r="137" spans="1:8" ht="15.75" x14ac:dyDescent="0.2">
      <c r="A137" s="222" t="s">
        <v>167</v>
      </c>
      <c r="B137" s="51" t="s">
        <v>35</v>
      </c>
      <c r="C137" s="55" t="s">
        <v>39</v>
      </c>
      <c r="D137" s="55" t="s">
        <v>41</v>
      </c>
      <c r="E137" s="85"/>
      <c r="F137" s="55"/>
      <c r="G137" s="328">
        <f>G138</f>
        <v>7299430</v>
      </c>
      <c r="H137" s="328">
        <f>H138</f>
        <v>7720840</v>
      </c>
    </row>
    <row r="138" spans="1:8" ht="50.45" customHeight="1" x14ac:dyDescent="0.2">
      <c r="A138" s="217" t="s">
        <v>579</v>
      </c>
      <c r="B138" s="51" t="s">
        <v>35</v>
      </c>
      <c r="C138" s="55" t="s">
        <v>39</v>
      </c>
      <c r="D138" s="55" t="s">
        <v>41</v>
      </c>
      <c r="E138" s="63" t="s">
        <v>366</v>
      </c>
      <c r="F138" s="55"/>
      <c r="G138" s="328">
        <f>G139</f>
        <v>7299430</v>
      </c>
      <c r="H138" s="328">
        <f>H139</f>
        <v>7720840</v>
      </c>
    </row>
    <row r="139" spans="1:8" ht="78.75" x14ac:dyDescent="0.2">
      <c r="A139" s="217" t="s">
        <v>580</v>
      </c>
      <c r="B139" s="51" t="s">
        <v>35</v>
      </c>
      <c r="C139" s="55" t="s">
        <v>39</v>
      </c>
      <c r="D139" s="55" t="s">
        <v>41</v>
      </c>
      <c r="E139" s="63" t="s">
        <v>386</v>
      </c>
      <c r="F139" s="55"/>
      <c r="G139" s="328">
        <f t="shared" ref="G139:H141" si="8">G140</f>
        <v>7299430</v>
      </c>
      <c r="H139" s="328">
        <f t="shared" si="8"/>
        <v>7720840</v>
      </c>
    </row>
    <row r="140" spans="1:8" ht="47.25" x14ac:dyDescent="0.2">
      <c r="A140" s="220" t="s">
        <v>195</v>
      </c>
      <c r="B140" s="51" t="s">
        <v>35</v>
      </c>
      <c r="C140" s="55" t="s">
        <v>39</v>
      </c>
      <c r="D140" s="55" t="s">
        <v>41</v>
      </c>
      <c r="E140" s="58" t="s">
        <v>408</v>
      </c>
      <c r="F140" s="71"/>
      <c r="G140" s="328">
        <f t="shared" si="8"/>
        <v>7299430</v>
      </c>
      <c r="H140" s="328">
        <f t="shared" si="8"/>
        <v>7720840</v>
      </c>
    </row>
    <row r="141" spans="1:8" ht="31.5" x14ac:dyDescent="0.2">
      <c r="A141" s="217" t="s">
        <v>9</v>
      </c>
      <c r="B141" s="51" t="s">
        <v>35</v>
      </c>
      <c r="C141" s="55" t="s">
        <v>39</v>
      </c>
      <c r="D141" s="55" t="s">
        <v>41</v>
      </c>
      <c r="E141" s="58" t="s">
        <v>196</v>
      </c>
      <c r="F141" s="71"/>
      <c r="G141" s="328">
        <f t="shared" si="8"/>
        <v>7299430</v>
      </c>
      <c r="H141" s="328">
        <f t="shared" si="8"/>
        <v>7720840</v>
      </c>
    </row>
    <row r="142" spans="1:8" ht="31.5" x14ac:dyDescent="0.2">
      <c r="A142" s="218" t="s">
        <v>151</v>
      </c>
      <c r="B142" s="59" t="s">
        <v>35</v>
      </c>
      <c r="C142" s="52" t="s">
        <v>39</v>
      </c>
      <c r="D142" s="52" t="s">
        <v>41</v>
      </c>
      <c r="E142" s="60" t="s">
        <v>196</v>
      </c>
      <c r="F142" s="70">
        <v>200</v>
      </c>
      <c r="G142" s="279">
        <v>7299430</v>
      </c>
      <c r="H142" s="279">
        <v>7720840</v>
      </c>
    </row>
    <row r="143" spans="1:8" ht="15.75" x14ac:dyDescent="0.2">
      <c r="A143" s="223" t="s">
        <v>117</v>
      </c>
      <c r="B143" s="51" t="s">
        <v>35</v>
      </c>
      <c r="C143" s="87" t="s">
        <v>39</v>
      </c>
      <c r="D143" s="87" t="s">
        <v>45</v>
      </c>
      <c r="E143" s="84"/>
      <c r="F143" s="71"/>
      <c r="G143" s="328">
        <f>G144</f>
        <v>175000</v>
      </c>
      <c r="H143" s="328">
        <f>H144</f>
        <v>175000</v>
      </c>
    </row>
    <row r="144" spans="1:8" ht="47.25" x14ac:dyDescent="0.2">
      <c r="A144" s="54" t="s">
        <v>581</v>
      </c>
      <c r="B144" s="51" t="s">
        <v>35</v>
      </c>
      <c r="C144" s="87" t="s">
        <v>39</v>
      </c>
      <c r="D144" s="87" t="s">
        <v>45</v>
      </c>
      <c r="E144" s="58" t="s">
        <v>367</v>
      </c>
      <c r="F144" s="71"/>
      <c r="G144" s="328">
        <f>G149+G145</f>
        <v>175000</v>
      </c>
      <c r="H144" s="328">
        <f>H149+H145</f>
        <v>175000</v>
      </c>
    </row>
    <row r="145" spans="1:8" ht="47.25" x14ac:dyDescent="0.2">
      <c r="A145" s="54" t="s">
        <v>582</v>
      </c>
      <c r="B145" s="51" t="s">
        <v>35</v>
      </c>
      <c r="C145" s="87" t="s">
        <v>39</v>
      </c>
      <c r="D145" s="87" t="s">
        <v>45</v>
      </c>
      <c r="E145" s="58" t="s">
        <v>385</v>
      </c>
      <c r="F145" s="71"/>
      <c r="G145" s="328">
        <f t="shared" ref="G145:H147" si="9">G146</f>
        <v>105000</v>
      </c>
      <c r="H145" s="328">
        <f t="shared" si="9"/>
        <v>105000</v>
      </c>
    </row>
    <row r="146" spans="1:8" ht="31.5" x14ac:dyDescent="0.2">
      <c r="A146" s="54" t="s">
        <v>19</v>
      </c>
      <c r="B146" s="51" t="s">
        <v>35</v>
      </c>
      <c r="C146" s="87" t="s">
        <v>39</v>
      </c>
      <c r="D146" s="87" t="s">
        <v>45</v>
      </c>
      <c r="E146" s="58" t="s">
        <v>409</v>
      </c>
      <c r="F146" s="71"/>
      <c r="G146" s="328">
        <f t="shared" si="9"/>
        <v>105000</v>
      </c>
      <c r="H146" s="328">
        <f t="shared" si="9"/>
        <v>105000</v>
      </c>
    </row>
    <row r="147" spans="1:8" ht="31.5" x14ac:dyDescent="0.2">
      <c r="A147" s="61" t="s">
        <v>20</v>
      </c>
      <c r="B147" s="59" t="s">
        <v>35</v>
      </c>
      <c r="C147" s="88" t="s">
        <v>39</v>
      </c>
      <c r="D147" s="88" t="s">
        <v>45</v>
      </c>
      <c r="E147" s="60" t="s">
        <v>21</v>
      </c>
      <c r="F147" s="70"/>
      <c r="G147" s="279">
        <f t="shared" si="9"/>
        <v>105000</v>
      </c>
      <c r="H147" s="279">
        <f t="shared" si="9"/>
        <v>105000</v>
      </c>
    </row>
    <row r="148" spans="1:8" ht="31.5" x14ac:dyDescent="0.2">
      <c r="A148" s="61" t="s">
        <v>151</v>
      </c>
      <c r="B148" s="59" t="s">
        <v>35</v>
      </c>
      <c r="C148" s="88" t="s">
        <v>39</v>
      </c>
      <c r="D148" s="88" t="s">
        <v>45</v>
      </c>
      <c r="E148" s="60" t="s">
        <v>21</v>
      </c>
      <c r="F148" s="70">
        <v>200</v>
      </c>
      <c r="G148" s="279">
        <v>105000</v>
      </c>
      <c r="H148" s="279">
        <v>105000</v>
      </c>
    </row>
    <row r="149" spans="1:8" ht="63" x14ac:dyDescent="0.2">
      <c r="A149" s="54" t="s">
        <v>583</v>
      </c>
      <c r="B149" s="51" t="s">
        <v>35</v>
      </c>
      <c r="C149" s="89" t="s">
        <v>39</v>
      </c>
      <c r="D149" s="89" t="s">
        <v>45</v>
      </c>
      <c r="E149" s="58" t="s">
        <v>384</v>
      </c>
      <c r="F149" s="71"/>
      <c r="G149" s="328">
        <f>G153+G150</f>
        <v>70000</v>
      </c>
      <c r="H149" s="328">
        <f>H153+H150</f>
        <v>70000</v>
      </c>
    </row>
    <row r="150" spans="1:8" ht="31.5" x14ac:dyDescent="0.2">
      <c r="A150" s="296" t="s">
        <v>659</v>
      </c>
      <c r="B150" s="297" t="s">
        <v>35</v>
      </c>
      <c r="C150" s="336" t="s">
        <v>39</v>
      </c>
      <c r="D150" s="336" t="s">
        <v>45</v>
      </c>
      <c r="E150" s="298" t="s">
        <v>660</v>
      </c>
      <c r="F150" s="299"/>
      <c r="G150" s="328">
        <f>G151</f>
        <v>47500</v>
      </c>
      <c r="H150" s="328">
        <f>H151</f>
        <v>47500</v>
      </c>
    </row>
    <row r="151" spans="1:8" ht="31.5" x14ac:dyDescent="0.2">
      <c r="A151" s="291" t="s">
        <v>20</v>
      </c>
      <c r="B151" s="292" t="s">
        <v>35</v>
      </c>
      <c r="C151" s="337" t="s">
        <v>39</v>
      </c>
      <c r="D151" s="337" t="s">
        <v>45</v>
      </c>
      <c r="E151" s="294" t="s">
        <v>661</v>
      </c>
      <c r="F151" s="295"/>
      <c r="G151" s="279">
        <f>G152</f>
        <v>47500</v>
      </c>
      <c r="H151" s="279">
        <f>H152</f>
        <v>47500</v>
      </c>
    </row>
    <row r="152" spans="1:8" ht="31.5" x14ac:dyDescent="0.2">
      <c r="A152" s="361" t="s">
        <v>151</v>
      </c>
      <c r="B152" s="292" t="s">
        <v>35</v>
      </c>
      <c r="C152" s="337" t="s">
        <v>39</v>
      </c>
      <c r="D152" s="337" t="s">
        <v>45</v>
      </c>
      <c r="E152" s="294" t="s">
        <v>661</v>
      </c>
      <c r="F152" s="295">
        <v>200</v>
      </c>
      <c r="G152" s="279">
        <v>47500</v>
      </c>
      <c r="H152" s="279">
        <v>47500</v>
      </c>
    </row>
    <row r="153" spans="1:8" ht="100.15" customHeight="1" x14ac:dyDescent="0.2">
      <c r="A153" s="225" t="s">
        <v>341</v>
      </c>
      <c r="B153" s="51" t="s">
        <v>35</v>
      </c>
      <c r="C153" s="89" t="s">
        <v>39</v>
      </c>
      <c r="D153" s="89" t="s">
        <v>45</v>
      </c>
      <c r="E153" s="58" t="s">
        <v>410</v>
      </c>
      <c r="F153" s="71"/>
      <c r="G153" s="328">
        <f>G154</f>
        <v>22500</v>
      </c>
      <c r="H153" s="328">
        <f>H154</f>
        <v>22500</v>
      </c>
    </row>
    <row r="154" spans="1:8" ht="31.5" x14ac:dyDescent="0.2">
      <c r="A154" s="218" t="s">
        <v>20</v>
      </c>
      <c r="B154" s="59" t="s">
        <v>35</v>
      </c>
      <c r="C154" s="90" t="s">
        <v>39</v>
      </c>
      <c r="D154" s="90" t="s">
        <v>45</v>
      </c>
      <c r="E154" s="60" t="s">
        <v>342</v>
      </c>
      <c r="F154" s="70"/>
      <c r="G154" s="279">
        <f>G155</f>
        <v>22500</v>
      </c>
      <c r="H154" s="279">
        <f>H155</f>
        <v>22500</v>
      </c>
    </row>
    <row r="155" spans="1:8" ht="31.5" x14ac:dyDescent="0.2">
      <c r="A155" s="224" t="s">
        <v>151</v>
      </c>
      <c r="B155" s="59" t="s">
        <v>35</v>
      </c>
      <c r="C155" s="90" t="s">
        <v>39</v>
      </c>
      <c r="D155" s="90" t="s">
        <v>45</v>
      </c>
      <c r="E155" s="60" t="s">
        <v>342</v>
      </c>
      <c r="F155" s="70">
        <v>200</v>
      </c>
      <c r="G155" s="279">
        <v>22500</v>
      </c>
      <c r="H155" s="279">
        <v>22500</v>
      </c>
    </row>
    <row r="156" spans="1:8" ht="15.75" x14ac:dyDescent="0.2">
      <c r="A156" s="296" t="s">
        <v>672</v>
      </c>
      <c r="B156" s="297" t="s">
        <v>35</v>
      </c>
      <c r="C156" s="343" t="s">
        <v>673</v>
      </c>
      <c r="D156" s="293"/>
      <c r="E156" s="294"/>
      <c r="F156" s="70"/>
      <c r="G156" s="328">
        <f t="shared" ref="G156:H161" si="10">G157</f>
        <v>5549467</v>
      </c>
      <c r="H156" s="328">
        <f t="shared" si="10"/>
        <v>1440</v>
      </c>
    </row>
    <row r="157" spans="1:8" ht="15.75" x14ac:dyDescent="0.2">
      <c r="A157" s="296" t="s">
        <v>674</v>
      </c>
      <c r="B157" s="297" t="s">
        <v>35</v>
      </c>
      <c r="C157" s="343" t="s">
        <v>673</v>
      </c>
      <c r="D157" s="344" t="s">
        <v>37</v>
      </c>
      <c r="E157" s="294"/>
      <c r="F157" s="70"/>
      <c r="G157" s="328">
        <f>G158+G163</f>
        <v>5549467</v>
      </c>
      <c r="H157" s="328">
        <f t="shared" si="10"/>
        <v>1440</v>
      </c>
    </row>
    <row r="158" spans="1:8" ht="31.5" x14ac:dyDescent="0.2">
      <c r="A158" s="374" t="s">
        <v>675</v>
      </c>
      <c r="B158" s="297" t="s">
        <v>35</v>
      </c>
      <c r="C158" s="343" t="s">
        <v>673</v>
      </c>
      <c r="D158" s="344" t="s">
        <v>37</v>
      </c>
      <c r="E158" s="375" t="s">
        <v>676</v>
      </c>
      <c r="F158" s="70"/>
      <c r="G158" s="328">
        <f t="shared" si="10"/>
        <v>1440</v>
      </c>
      <c r="H158" s="328">
        <f t="shared" si="10"/>
        <v>1440</v>
      </c>
    </row>
    <row r="159" spans="1:8" ht="63" x14ac:dyDescent="0.2">
      <c r="A159" s="376" t="s">
        <v>677</v>
      </c>
      <c r="B159" s="297" t="s">
        <v>35</v>
      </c>
      <c r="C159" s="343" t="s">
        <v>673</v>
      </c>
      <c r="D159" s="344" t="s">
        <v>37</v>
      </c>
      <c r="E159" s="375" t="s">
        <v>678</v>
      </c>
      <c r="F159" s="299"/>
      <c r="G159" s="328">
        <f t="shared" si="10"/>
        <v>1440</v>
      </c>
      <c r="H159" s="328">
        <f t="shared" si="10"/>
        <v>1440</v>
      </c>
    </row>
    <row r="160" spans="1:8" ht="47.25" x14ac:dyDescent="0.2">
      <c r="A160" s="376" t="s">
        <v>679</v>
      </c>
      <c r="B160" s="297" t="s">
        <v>35</v>
      </c>
      <c r="C160" s="343" t="s">
        <v>673</v>
      </c>
      <c r="D160" s="344" t="s">
        <v>37</v>
      </c>
      <c r="E160" s="375" t="s">
        <v>680</v>
      </c>
      <c r="F160" s="299"/>
      <c r="G160" s="328">
        <f t="shared" si="10"/>
        <v>1440</v>
      </c>
      <c r="H160" s="328">
        <f t="shared" si="10"/>
        <v>1440</v>
      </c>
    </row>
    <row r="161" spans="1:8" ht="15.75" x14ac:dyDescent="0.2">
      <c r="A161" s="376" t="s">
        <v>681</v>
      </c>
      <c r="B161" s="297" t="s">
        <v>35</v>
      </c>
      <c r="C161" s="343" t="s">
        <v>673</v>
      </c>
      <c r="D161" s="344" t="s">
        <v>37</v>
      </c>
      <c r="E161" s="375" t="s">
        <v>682</v>
      </c>
      <c r="F161" s="299"/>
      <c r="G161" s="328">
        <f t="shared" si="10"/>
        <v>1440</v>
      </c>
      <c r="H161" s="328">
        <f t="shared" si="10"/>
        <v>1440</v>
      </c>
    </row>
    <row r="162" spans="1:8" ht="31.5" x14ac:dyDescent="0.2">
      <c r="A162" s="377" t="s">
        <v>151</v>
      </c>
      <c r="B162" s="292" t="s">
        <v>35</v>
      </c>
      <c r="C162" s="345" t="s">
        <v>673</v>
      </c>
      <c r="D162" s="346" t="s">
        <v>37</v>
      </c>
      <c r="E162" s="378" t="s">
        <v>682</v>
      </c>
      <c r="F162" s="295">
        <v>200</v>
      </c>
      <c r="G162" s="279">
        <v>1440</v>
      </c>
      <c r="H162" s="279">
        <v>1440</v>
      </c>
    </row>
    <row r="163" spans="1:8" ht="47.25" x14ac:dyDescent="0.2">
      <c r="A163" s="374" t="s">
        <v>709</v>
      </c>
      <c r="B163" s="297" t="s">
        <v>35</v>
      </c>
      <c r="C163" s="343" t="s">
        <v>673</v>
      </c>
      <c r="D163" s="344" t="s">
        <v>37</v>
      </c>
      <c r="E163" s="375" t="s">
        <v>710</v>
      </c>
      <c r="F163" s="295"/>
      <c r="G163" s="328">
        <f>G164</f>
        <v>5548027</v>
      </c>
      <c r="H163" s="279"/>
    </row>
    <row r="164" spans="1:8" ht="94.5" x14ac:dyDescent="0.2">
      <c r="A164" s="374" t="s">
        <v>711</v>
      </c>
      <c r="B164" s="297" t="s">
        <v>35</v>
      </c>
      <c r="C164" s="343" t="s">
        <v>673</v>
      </c>
      <c r="D164" s="344" t="s">
        <v>37</v>
      </c>
      <c r="E164" s="375" t="s">
        <v>712</v>
      </c>
      <c r="F164" s="295"/>
      <c r="G164" s="328">
        <f>G165</f>
        <v>5548027</v>
      </c>
      <c r="H164" s="279"/>
    </row>
    <row r="165" spans="1:8" ht="47.25" x14ac:dyDescent="0.2">
      <c r="A165" s="374" t="s">
        <v>713</v>
      </c>
      <c r="B165" s="297" t="s">
        <v>35</v>
      </c>
      <c r="C165" s="343" t="s">
        <v>673</v>
      </c>
      <c r="D165" s="344" t="s">
        <v>37</v>
      </c>
      <c r="E165" s="375" t="s">
        <v>714</v>
      </c>
      <c r="F165" s="295"/>
      <c r="G165" s="328">
        <f>G166</f>
        <v>5548027</v>
      </c>
      <c r="H165" s="279"/>
    </row>
    <row r="166" spans="1:8" ht="31.5" x14ac:dyDescent="0.2">
      <c r="A166" s="374" t="s">
        <v>715</v>
      </c>
      <c r="B166" s="297" t="s">
        <v>35</v>
      </c>
      <c r="C166" s="343" t="s">
        <v>673</v>
      </c>
      <c r="D166" s="344" t="s">
        <v>37</v>
      </c>
      <c r="E166" s="298" t="s">
        <v>716</v>
      </c>
      <c r="F166" s="295"/>
      <c r="G166" s="328">
        <f>G167</f>
        <v>5548027</v>
      </c>
      <c r="H166" s="279"/>
    </row>
    <row r="167" spans="1:8" ht="31.5" x14ac:dyDescent="0.2">
      <c r="A167" s="341" t="s">
        <v>539</v>
      </c>
      <c r="B167" s="292" t="s">
        <v>35</v>
      </c>
      <c r="C167" s="345" t="s">
        <v>673</v>
      </c>
      <c r="D167" s="346" t="s">
        <v>37</v>
      </c>
      <c r="E167" s="294" t="s">
        <v>716</v>
      </c>
      <c r="F167" s="295">
        <v>400</v>
      </c>
      <c r="G167" s="279">
        <v>5548027</v>
      </c>
      <c r="H167" s="279"/>
    </row>
    <row r="168" spans="1:8" ht="15.75" x14ac:dyDescent="0.2">
      <c r="A168" s="217" t="s">
        <v>127</v>
      </c>
      <c r="B168" s="51" t="s">
        <v>35</v>
      </c>
      <c r="C168" s="55" t="s">
        <v>43</v>
      </c>
      <c r="D168" s="55"/>
      <c r="E168" s="66"/>
      <c r="F168" s="55"/>
      <c r="G168" s="328">
        <f>G169</f>
        <v>167000</v>
      </c>
      <c r="H168" s="328">
        <f>H169</f>
        <v>167000</v>
      </c>
    </row>
    <row r="169" spans="1:8" ht="15.75" x14ac:dyDescent="0.2">
      <c r="A169" s="217" t="s">
        <v>279</v>
      </c>
      <c r="B169" s="51" t="s">
        <v>35</v>
      </c>
      <c r="C169" s="55" t="s">
        <v>43</v>
      </c>
      <c r="D169" s="55" t="s">
        <v>43</v>
      </c>
      <c r="E169" s="66"/>
      <c r="F169" s="55"/>
      <c r="G169" s="328">
        <f>G170</f>
        <v>167000</v>
      </c>
      <c r="H169" s="328">
        <f>H170</f>
        <v>167000</v>
      </c>
    </row>
    <row r="170" spans="1:8" ht="63" x14ac:dyDescent="0.2">
      <c r="A170" s="58" t="s">
        <v>587</v>
      </c>
      <c r="B170" s="51" t="s">
        <v>35</v>
      </c>
      <c r="C170" s="55" t="s">
        <v>43</v>
      </c>
      <c r="D170" s="55" t="s">
        <v>43</v>
      </c>
      <c r="E170" s="63" t="s">
        <v>369</v>
      </c>
      <c r="F170" s="55"/>
      <c r="G170" s="328">
        <f>G171+G179</f>
        <v>167000</v>
      </c>
      <c r="H170" s="328">
        <f>H171+H179</f>
        <v>167000</v>
      </c>
    </row>
    <row r="171" spans="1:8" ht="94.5" x14ac:dyDescent="0.2">
      <c r="A171" s="217" t="s">
        <v>588</v>
      </c>
      <c r="B171" s="51" t="s">
        <v>35</v>
      </c>
      <c r="C171" s="55" t="s">
        <v>43</v>
      </c>
      <c r="D171" s="55" t="s">
        <v>43</v>
      </c>
      <c r="E171" s="63" t="s">
        <v>382</v>
      </c>
      <c r="F171" s="55"/>
      <c r="G171" s="328">
        <f>G172+G176</f>
        <v>137000</v>
      </c>
      <c r="H171" s="328">
        <f>H172+H176</f>
        <v>137000</v>
      </c>
    </row>
    <row r="172" spans="1:8" ht="31.5" x14ac:dyDescent="0.2">
      <c r="A172" s="220" t="s">
        <v>197</v>
      </c>
      <c r="B172" s="59" t="s">
        <v>35</v>
      </c>
      <c r="C172" s="52" t="s">
        <v>43</v>
      </c>
      <c r="D172" s="52" t="s">
        <v>43</v>
      </c>
      <c r="E172" s="58" t="s">
        <v>416</v>
      </c>
      <c r="F172" s="71"/>
      <c r="G172" s="328">
        <f>G173</f>
        <v>85000</v>
      </c>
      <c r="H172" s="328">
        <f>H173</f>
        <v>85000</v>
      </c>
    </row>
    <row r="173" spans="1:8" ht="15.75" x14ac:dyDescent="0.2">
      <c r="A173" s="218" t="s">
        <v>17</v>
      </c>
      <c r="B173" s="59" t="s">
        <v>35</v>
      </c>
      <c r="C173" s="52" t="s">
        <v>43</v>
      </c>
      <c r="D173" s="52" t="s">
        <v>43</v>
      </c>
      <c r="E173" s="60" t="s">
        <v>198</v>
      </c>
      <c r="F173" s="70"/>
      <c r="G173" s="279">
        <f>G174+G175</f>
        <v>85000</v>
      </c>
      <c r="H173" s="279">
        <f>H174+H175</f>
        <v>85000</v>
      </c>
    </row>
    <row r="174" spans="1:8" ht="31.5" x14ac:dyDescent="0.2">
      <c r="A174" s="218" t="s">
        <v>151</v>
      </c>
      <c r="B174" s="59" t="s">
        <v>35</v>
      </c>
      <c r="C174" s="52" t="s">
        <v>43</v>
      </c>
      <c r="D174" s="52" t="s">
        <v>43</v>
      </c>
      <c r="E174" s="60" t="s">
        <v>198</v>
      </c>
      <c r="F174" s="62">
        <v>200</v>
      </c>
      <c r="G174" s="279">
        <v>40000</v>
      </c>
      <c r="H174" s="279">
        <v>40000</v>
      </c>
    </row>
    <row r="175" spans="1:8" ht="15.75" x14ac:dyDescent="0.2">
      <c r="A175" s="218" t="s">
        <v>275</v>
      </c>
      <c r="B175" s="59" t="s">
        <v>35</v>
      </c>
      <c r="C175" s="52" t="s">
        <v>43</v>
      </c>
      <c r="D175" s="52" t="s">
        <v>43</v>
      </c>
      <c r="E175" s="60" t="s">
        <v>198</v>
      </c>
      <c r="F175" s="62">
        <v>300</v>
      </c>
      <c r="G175" s="279">
        <v>45000</v>
      </c>
      <c r="H175" s="279">
        <v>45000</v>
      </c>
    </row>
    <row r="176" spans="1:8" ht="52.15" customHeight="1" x14ac:dyDescent="0.2">
      <c r="A176" s="220" t="s">
        <v>55</v>
      </c>
      <c r="B176" s="51" t="s">
        <v>35</v>
      </c>
      <c r="C176" s="55" t="s">
        <v>43</v>
      </c>
      <c r="D176" s="55" t="s">
        <v>43</v>
      </c>
      <c r="E176" s="58" t="s">
        <v>417</v>
      </c>
      <c r="F176" s="65"/>
      <c r="G176" s="328">
        <f>G177</f>
        <v>52000</v>
      </c>
      <c r="H176" s="328">
        <f>H177</f>
        <v>52000</v>
      </c>
    </row>
    <row r="177" spans="1:8" ht="15.75" x14ac:dyDescent="0.2">
      <c r="A177" s="218" t="s">
        <v>17</v>
      </c>
      <c r="B177" s="59" t="s">
        <v>35</v>
      </c>
      <c r="C177" s="52" t="s">
        <v>43</v>
      </c>
      <c r="D177" s="52" t="s">
        <v>43</v>
      </c>
      <c r="E177" s="60" t="s">
        <v>199</v>
      </c>
      <c r="F177" s="62"/>
      <c r="G177" s="279">
        <f>G178</f>
        <v>52000</v>
      </c>
      <c r="H177" s="279">
        <f>H178</f>
        <v>52000</v>
      </c>
    </row>
    <row r="178" spans="1:8" ht="31.5" x14ac:dyDescent="0.2">
      <c r="A178" s="218" t="s">
        <v>151</v>
      </c>
      <c r="B178" s="59" t="s">
        <v>35</v>
      </c>
      <c r="C178" s="52" t="s">
        <v>43</v>
      </c>
      <c r="D178" s="52" t="s">
        <v>43</v>
      </c>
      <c r="E178" s="60" t="s">
        <v>199</v>
      </c>
      <c r="F178" s="62">
        <v>200</v>
      </c>
      <c r="G178" s="279">
        <v>52000</v>
      </c>
      <c r="H178" s="279">
        <v>52000</v>
      </c>
    </row>
    <row r="179" spans="1:8" ht="78.75" x14ac:dyDescent="0.2">
      <c r="A179" s="58" t="s">
        <v>589</v>
      </c>
      <c r="B179" s="51" t="s">
        <v>35</v>
      </c>
      <c r="C179" s="55" t="s">
        <v>43</v>
      </c>
      <c r="D179" s="55" t="s">
        <v>43</v>
      </c>
      <c r="E179" s="63" t="s">
        <v>381</v>
      </c>
      <c r="F179" s="55"/>
      <c r="G179" s="328">
        <f t="shared" ref="G179:H181" si="11">G180</f>
        <v>30000</v>
      </c>
      <c r="H179" s="328">
        <f t="shared" si="11"/>
        <v>30000</v>
      </c>
    </row>
    <row r="180" spans="1:8" ht="31.5" x14ac:dyDescent="0.2">
      <c r="A180" s="217" t="s">
        <v>200</v>
      </c>
      <c r="B180" s="51" t="s">
        <v>35</v>
      </c>
      <c r="C180" s="55" t="s">
        <v>43</v>
      </c>
      <c r="D180" s="55" t="s">
        <v>43</v>
      </c>
      <c r="E180" s="58" t="s">
        <v>418</v>
      </c>
      <c r="F180" s="71"/>
      <c r="G180" s="328">
        <f t="shared" si="11"/>
        <v>30000</v>
      </c>
      <c r="H180" s="328">
        <f t="shared" si="11"/>
        <v>30000</v>
      </c>
    </row>
    <row r="181" spans="1:8" ht="15.75" x14ac:dyDescent="0.2">
      <c r="A181" s="217" t="s">
        <v>213</v>
      </c>
      <c r="B181" s="51" t="s">
        <v>35</v>
      </c>
      <c r="C181" s="55" t="s">
        <v>43</v>
      </c>
      <c r="D181" s="55" t="s">
        <v>43</v>
      </c>
      <c r="E181" s="56" t="s">
        <v>201</v>
      </c>
      <c r="F181" s="71"/>
      <c r="G181" s="328">
        <f t="shared" si="11"/>
        <v>30000</v>
      </c>
      <c r="H181" s="328">
        <f t="shared" si="11"/>
        <v>30000</v>
      </c>
    </row>
    <row r="182" spans="1:8" ht="31.5" x14ac:dyDescent="0.2">
      <c r="A182" s="218" t="s">
        <v>151</v>
      </c>
      <c r="B182" s="59" t="s">
        <v>35</v>
      </c>
      <c r="C182" s="52" t="s">
        <v>43</v>
      </c>
      <c r="D182" s="52" t="s">
        <v>43</v>
      </c>
      <c r="E182" s="53" t="s">
        <v>201</v>
      </c>
      <c r="F182" s="95">
        <v>200</v>
      </c>
      <c r="G182" s="279">
        <v>30000</v>
      </c>
      <c r="H182" s="279">
        <v>30000</v>
      </c>
    </row>
    <row r="183" spans="1:8" ht="15.75" x14ac:dyDescent="0.2">
      <c r="A183" s="217" t="s">
        <v>121</v>
      </c>
      <c r="B183" s="51" t="s">
        <v>35</v>
      </c>
      <c r="C183" s="82" t="s">
        <v>41</v>
      </c>
      <c r="D183" s="83"/>
      <c r="E183" s="60"/>
      <c r="F183" s="62"/>
      <c r="G183" s="328">
        <f t="shared" ref="G183:H188" si="12">G184</f>
        <v>764915</v>
      </c>
      <c r="H183" s="328">
        <f t="shared" si="12"/>
        <v>764915</v>
      </c>
    </row>
    <row r="184" spans="1:8" ht="15.75" x14ac:dyDescent="0.2">
      <c r="A184" s="217" t="s">
        <v>103</v>
      </c>
      <c r="B184" s="51" t="s">
        <v>35</v>
      </c>
      <c r="C184" s="82" t="s">
        <v>41</v>
      </c>
      <c r="D184" s="55" t="s">
        <v>43</v>
      </c>
      <c r="E184" s="60"/>
      <c r="F184" s="62"/>
      <c r="G184" s="328">
        <f t="shared" si="12"/>
        <v>764915</v>
      </c>
      <c r="H184" s="328">
        <f t="shared" si="12"/>
        <v>764915</v>
      </c>
    </row>
    <row r="185" spans="1:8" ht="63" x14ac:dyDescent="0.2">
      <c r="A185" s="217" t="s">
        <v>595</v>
      </c>
      <c r="B185" s="51" t="s">
        <v>35</v>
      </c>
      <c r="C185" s="82" t="s">
        <v>41</v>
      </c>
      <c r="D185" s="55" t="s">
        <v>43</v>
      </c>
      <c r="E185" s="63" t="s">
        <v>349</v>
      </c>
      <c r="F185" s="65"/>
      <c r="G185" s="328">
        <f t="shared" si="12"/>
        <v>764915</v>
      </c>
      <c r="H185" s="328">
        <f t="shared" si="12"/>
        <v>764915</v>
      </c>
    </row>
    <row r="186" spans="1:8" ht="94.5" x14ac:dyDescent="0.2">
      <c r="A186" s="217" t="s">
        <v>596</v>
      </c>
      <c r="B186" s="51" t="s">
        <v>35</v>
      </c>
      <c r="C186" s="82" t="s">
        <v>41</v>
      </c>
      <c r="D186" s="55" t="s">
        <v>43</v>
      </c>
      <c r="E186" s="63" t="s">
        <v>350</v>
      </c>
      <c r="F186" s="55"/>
      <c r="G186" s="328">
        <f t="shared" si="12"/>
        <v>764915</v>
      </c>
      <c r="H186" s="328">
        <f t="shared" si="12"/>
        <v>764915</v>
      </c>
    </row>
    <row r="187" spans="1:8" ht="63" x14ac:dyDescent="0.2">
      <c r="A187" s="217" t="s">
        <v>122</v>
      </c>
      <c r="B187" s="51" t="s">
        <v>35</v>
      </c>
      <c r="C187" s="82" t="s">
        <v>41</v>
      </c>
      <c r="D187" s="55" t="s">
        <v>43</v>
      </c>
      <c r="E187" s="63" t="s">
        <v>423</v>
      </c>
      <c r="F187" s="55"/>
      <c r="G187" s="328">
        <f t="shared" si="12"/>
        <v>764915</v>
      </c>
      <c r="H187" s="328">
        <f t="shared" si="12"/>
        <v>764915</v>
      </c>
    </row>
    <row r="188" spans="1:8" ht="31.5" x14ac:dyDescent="0.2">
      <c r="A188" s="226" t="s">
        <v>435</v>
      </c>
      <c r="B188" s="51" t="s">
        <v>35</v>
      </c>
      <c r="C188" s="82" t="s">
        <v>41</v>
      </c>
      <c r="D188" s="55" t="s">
        <v>43</v>
      </c>
      <c r="E188" s="63" t="s">
        <v>123</v>
      </c>
      <c r="F188" s="55"/>
      <c r="G188" s="328">
        <f t="shared" si="12"/>
        <v>764915</v>
      </c>
      <c r="H188" s="328">
        <f t="shared" si="12"/>
        <v>764915</v>
      </c>
    </row>
    <row r="189" spans="1:8" ht="31.5" x14ac:dyDescent="0.2">
      <c r="A189" s="218" t="s">
        <v>151</v>
      </c>
      <c r="B189" s="59" t="s">
        <v>35</v>
      </c>
      <c r="C189" s="83" t="s">
        <v>41</v>
      </c>
      <c r="D189" s="52" t="s">
        <v>43</v>
      </c>
      <c r="E189" s="80" t="s">
        <v>123</v>
      </c>
      <c r="F189" s="62">
        <v>200</v>
      </c>
      <c r="G189" s="279">
        <v>764915</v>
      </c>
      <c r="H189" s="279">
        <v>764915</v>
      </c>
    </row>
    <row r="190" spans="1:8" ht="15.75" x14ac:dyDescent="0.2">
      <c r="A190" s="217" t="s">
        <v>163</v>
      </c>
      <c r="B190" s="51" t="s">
        <v>35</v>
      </c>
      <c r="C190" s="55" t="s">
        <v>45</v>
      </c>
      <c r="D190" s="55"/>
      <c r="E190" s="66"/>
      <c r="F190" s="55"/>
      <c r="G190" s="328">
        <f>G191+G206+G197</f>
        <v>21954814</v>
      </c>
      <c r="H190" s="328">
        <f>H191+H206+H197</f>
        <v>13505121</v>
      </c>
    </row>
    <row r="191" spans="1:8" ht="15.75" x14ac:dyDescent="0.2">
      <c r="A191" s="217" t="s">
        <v>153</v>
      </c>
      <c r="B191" s="51" t="s">
        <v>35</v>
      </c>
      <c r="C191" s="55" t="s">
        <v>45</v>
      </c>
      <c r="D191" s="55" t="s">
        <v>36</v>
      </c>
      <c r="E191" s="66"/>
      <c r="F191" s="96"/>
      <c r="G191" s="328">
        <f>G193</f>
        <v>607988</v>
      </c>
      <c r="H191" s="328">
        <f>H193</f>
        <v>607988</v>
      </c>
    </row>
    <row r="192" spans="1:8" ht="31.5" x14ac:dyDescent="0.2">
      <c r="A192" s="58" t="s">
        <v>562</v>
      </c>
      <c r="B192" s="51" t="s">
        <v>35</v>
      </c>
      <c r="C192" s="55" t="s">
        <v>45</v>
      </c>
      <c r="D192" s="55" t="s">
        <v>36</v>
      </c>
      <c r="E192" s="63" t="s">
        <v>358</v>
      </c>
      <c r="F192" s="96"/>
      <c r="G192" s="328">
        <f t="shared" ref="G192:H195" si="13">G193</f>
        <v>607988</v>
      </c>
      <c r="H192" s="328">
        <f t="shared" si="13"/>
        <v>607988</v>
      </c>
    </row>
    <row r="193" spans="1:8" ht="65.25" customHeight="1" x14ac:dyDescent="0.2">
      <c r="A193" s="58" t="s">
        <v>606</v>
      </c>
      <c r="B193" s="51" t="s">
        <v>35</v>
      </c>
      <c r="C193" s="55" t="s">
        <v>45</v>
      </c>
      <c r="D193" s="55" t="s">
        <v>36</v>
      </c>
      <c r="E193" s="63" t="s">
        <v>375</v>
      </c>
      <c r="F193" s="96"/>
      <c r="G193" s="328">
        <f t="shared" si="13"/>
        <v>607988</v>
      </c>
      <c r="H193" s="328">
        <f t="shared" si="13"/>
        <v>607988</v>
      </c>
    </row>
    <row r="194" spans="1:8" ht="31.5" x14ac:dyDescent="0.2">
      <c r="A194" s="220" t="s">
        <v>202</v>
      </c>
      <c r="B194" s="51" t="s">
        <v>35</v>
      </c>
      <c r="C194" s="55" t="s">
        <v>45</v>
      </c>
      <c r="D194" s="55" t="s">
        <v>36</v>
      </c>
      <c r="E194" s="63" t="s">
        <v>424</v>
      </c>
      <c r="F194" s="96"/>
      <c r="G194" s="328">
        <f t="shared" si="13"/>
        <v>607988</v>
      </c>
      <c r="H194" s="328">
        <f t="shared" si="13"/>
        <v>607988</v>
      </c>
    </row>
    <row r="195" spans="1:8" ht="31.5" x14ac:dyDescent="0.2">
      <c r="A195" s="219" t="s">
        <v>265</v>
      </c>
      <c r="B195" s="59" t="s">
        <v>35</v>
      </c>
      <c r="C195" s="52" t="s">
        <v>45</v>
      </c>
      <c r="D195" s="52" t="s">
        <v>36</v>
      </c>
      <c r="E195" s="53" t="s">
        <v>203</v>
      </c>
      <c r="F195" s="70"/>
      <c r="G195" s="279">
        <f t="shared" si="13"/>
        <v>607988</v>
      </c>
      <c r="H195" s="279">
        <f t="shared" si="13"/>
        <v>607988</v>
      </c>
    </row>
    <row r="196" spans="1:8" ht="15.75" x14ac:dyDescent="0.2">
      <c r="A196" s="218" t="s">
        <v>275</v>
      </c>
      <c r="B196" s="59" t="s">
        <v>35</v>
      </c>
      <c r="C196" s="52" t="s">
        <v>45</v>
      </c>
      <c r="D196" s="52" t="s">
        <v>36</v>
      </c>
      <c r="E196" s="53" t="s">
        <v>203</v>
      </c>
      <c r="F196" s="62">
        <v>300</v>
      </c>
      <c r="G196" s="279">
        <v>607988</v>
      </c>
      <c r="H196" s="279">
        <v>607988</v>
      </c>
    </row>
    <row r="197" spans="1:8" ht="15.75" x14ac:dyDescent="0.2">
      <c r="A197" s="217" t="s">
        <v>164</v>
      </c>
      <c r="B197" s="51" t="s">
        <v>35</v>
      </c>
      <c r="C197" s="55" t="s">
        <v>45</v>
      </c>
      <c r="D197" s="55" t="s">
        <v>39</v>
      </c>
      <c r="E197" s="63"/>
      <c r="F197" s="62"/>
      <c r="G197" s="328">
        <f t="shared" ref="G197:H200" si="14">G198</f>
        <v>19338626</v>
      </c>
      <c r="H197" s="328">
        <f t="shared" si="14"/>
        <v>10888933</v>
      </c>
    </row>
    <row r="198" spans="1:8" ht="31.5" x14ac:dyDescent="0.2">
      <c r="A198" s="58" t="s">
        <v>562</v>
      </c>
      <c r="B198" s="51" t="s">
        <v>35</v>
      </c>
      <c r="C198" s="55" t="s">
        <v>45</v>
      </c>
      <c r="D198" s="55" t="s">
        <v>39</v>
      </c>
      <c r="E198" s="63" t="s">
        <v>358</v>
      </c>
      <c r="F198" s="65"/>
      <c r="G198" s="328">
        <f t="shared" si="14"/>
        <v>19338626</v>
      </c>
      <c r="H198" s="328">
        <f t="shared" si="14"/>
        <v>10888933</v>
      </c>
    </row>
    <row r="199" spans="1:8" ht="63" x14ac:dyDescent="0.2">
      <c r="A199" s="58" t="s">
        <v>564</v>
      </c>
      <c r="B199" s="51" t="s">
        <v>35</v>
      </c>
      <c r="C199" s="55" t="s">
        <v>45</v>
      </c>
      <c r="D199" s="55" t="s">
        <v>39</v>
      </c>
      <c r="E199" s="63" t="s">
        <v>374</v>
      </c>
      <c r="F199" s="65"/>
      <c r="G199" s="328">
        <f>G200+G203</f>
        <v>19338626</v>
      </c>
      <c r="H199" s="328">
        <f>H200+H203</f>
        <v>10888933</v>
      </c>
    </row>
    <row r="200" spans="1:8" ht="63" x14ac:dyDescent="0.2">
      <c r="A200" s="217" t="s">
        <v>204</v>
      </c>
      <c r="B200" s="51" t="s">
        <v>35</v>
      </c>
      <c r="C200" s="55" t="s">
        <v>45</v>
      </c>
      <c r="D200" s="55" t="s">
        <v>39</v>
      </c>
      <c r="E200" s="58" t="s">
        <v>425</v>
      </c>
      <c r="F200" s="70"/>
      <c r="G200" s="328">
        <f t="shared" si="14"/>
        <v>5255804</v>
      </c>
      <c r="H200" s="328">
        <f t="shared" si="14"/>
        <v>5255804</v>
      </c>
    </row>
    <row r="201" spans="1:8" ht="31.5" x14ac:dyDescent="0.2">
      <c r="A201" s="219" t="s">
        <v>165</v>
      </c>
      <c r="B201" s="59" t="s">
        <v>35</v>
      </c>
      <c r="C201" s="52" t="s">
        <v>45</v>
      </c>
      <c r="D201" s="52" t="s">
        <v>39</v>
      </c>
      <c r="E201" s="60" t="s">
        <v>205</v>
      </c>
      <c r="F201" s="70"/>
      <c r="G201" s="279">
        <f>G202</f>
        <v>5255804</v>
      </c>
      <c r="H201" s="279">
        <f>H202</f>
        <v>5255804</v>
      </c>
    </row>
    <row r="202" spans="1:8" ht="15.75" x14ac:dyDescent="0.2">
      <c r="A202" s="218" t="s">
        <v>275</v>
      </c>
      <c r="B202" s="59" t="s">
        <v>35</v>
      </c>
      <c r="C202" s="52" t="s">
        <v>45</v>
      </c>
      <c r="D202" s="52" t="s">
        <v>39</v>
      </c>
      <c r="E202" s="60" t="s">
        <v>205</v>
      </c>
      <c r="F202" s="62">
        <v>300</v>
      </c>
      <c r="G202" s="279">
        <v>5255804</v>
      </c>
      <c r="H202" s="279">
        <v>5255804</v>
      </c>
    </row>
    <row r="203" spans="1:8" ht="47.25" x14ac:dyDescent="0.2">
      <c r="A203" s="296" t="s">
        <v>537</v>
      </c>
      <c r="B203" s="297" t="s">
        <v>35</v>
      </c>
      <c r="C203" s="342" t="s">
        <v>45</v>
      </c>
      <c r="D203" s="342" t="s">
        <v>39</v>
      </c>
      <c r="E203" s="298" t="s">
        <v>541</v>
      </c>
      <c r="F203" s="299"/>
      <c r="G203" s="328">
        <f>G204</f>
        <v>14082822</v>
      </c>
      <c r="H203" s="328">
        <f>H204</f>
        <v>5633129</v>
      </c>
    </row>
    <row r="204" spans="1:8" ht="63" x14ac:dyDescent="0.2">
      <c r="A204" s="291" t="s">
        <v>543</v>
      </c>
      <c r="B204" s="292" t="s">
        <v>35</v>
      </c>
      <c r="C204" s="52" t="s">
        <v>45</v>
      </c>
      <c r="D204" s="52" t="s">
        <v>39</v>
      </c>
      <c r="E204" s="294" t="s">
        <v>538</v>
      </c>
      <c r="F204" s="295"/>
      <c r="G204" s="279">
        <f>G205</f>
        <v>14082822</v>
      </c>
      <c r="H204" s="279">
        <f>H205</f>
        <v>5633129</v>
      </c>
    </row>
    <row r="205" spans="1:8" ht="31.5" x14ac:dyDescent="0.2">
      <c r="A205" s="341" t="s">
        <v>539</v>
      </c>
      <c r="B205" s="292" t="s">
        <v>35</v>
      </c>
      <c r="C205" s="52" t="s">
        <v>45</v>
      </c>
      <c r="D205" s="52" t="s">
        <v>39</v>
      </c>
      <c r="E205" s="294" t="s">
        <v>538</v>
      </c>
      <c r="F205" s="295">
        <v>400</v>
      </c>
      <c r="G205" s="279">
        <v>14082822</v>
      </c>
      <c r="H205" s="279">
        <v>5633129</v>
      </c>
    </row>
    <row r="206" spans="1:8" ht="15.75" x14ac:dyDescent="0.2">
      <c r="A206" s="217" t="s">
        <v>50</v>
      </c>
      <c r="B206" s="51" t="s">
        <v>35</v>
      </c>
      <c r="C206" s="55" t="s">
        <v>45</v>
      </c>
      <c r="D206" s="55" t="s">
        <v>42</v>
      </c>
      <c r="E206" s="66"/>
      <c r="F206" s="62"/>
      <c r="G206" s="328">
        <f>G207+G213</f>
        <v>2008200</v>
      </c>
      <c r="H206" s="328">
        <f>H207+H213</f>
        <v>2008200</v>
      </c>
    </row>
    <row r="207" spans="1:8" ht="31.5" x14ac:dyDescent="0.2">
      <c r="A207" s="58" t="s">
        <v>562</v>
      </c>
      <c r="B207" s="51" t="s">
        <v>35</v>
      </c>
      <c r="C207" s="55" t="s">
        <v>45</v>
      </c>
      <c r="D207" s="55" t="s">
        <v>42</v>
      </c>
      <c r="E207" s="63" t="s">
        <v>358</v>
      </c>
      <c r="F207" s="62"/>
      <c r="G207" s="328">
        <f t="shared" ref="G207:H209" si="15">G208</f>
        <v>1673500</v>
      </c>
      <c r="H207" s="328">
        <f t="shared" si="15"/>
        <v>1673500</v>
      </c>
    </row>
    <row r="208" spans="1:8" ht="78.75" x14ac:dyDescent="0.2">
      <c r="A208" s="58" t="s">
        <v>599</v>
      </c>
      <c r="B208" s="51" t="s">
        <v>35</v>
      </c>
      <c r="C208" s="55" t="s">
        <v>45</v>
      </c>
      <c r="D208" s="55" t="s">
        <v>42</v>
      </c>
      <c r="E208" s="63" t="s">
        <v>373</v>
      </c>
      <c r="F208" s="65"/>
      <c r="G208" s="328">
        <f t="shared" si="15"/>
        <v>1673500</v>
      </c>
      <c r="H208" s="328">
        <f t="shared" si="15"/>
        <v>1673500</v>
      </c>
    </row>
    <row r="209" spans="1:8" ht="47.25" x14ac:dyDescent="0.2">
      <c r="A209" s="220" t="s">
        <v>206</v>
      </c>
      <c r="B209" s="51" t="s">
        <v>35</v>
      </c>
      <c r="C209" s="55" t="s">
        <v>45</v>
      </c>
      <c r="D209" s="55" t="s">
        <v>42</v>
      </c>
      <c r="E209" s="58" t="s">
        <v>426</v>
      </c>
      <c r="F209" s="71"/>
      <c r="G209" s="328">
        <f t="shared" si="15"/>
        <v>1673500</v>
      </c>
      <c r="H209" s="328">
        <f t="shared" si="15"/>
        <v>1673500</v>
      </c>
    </row>
    <row r="210" spans="1:8" ht="36.6" customHeight="1" x14ac:dyDescent="0.2">
      <c r="A210" s="219" t="s">
        <v>18</v>
      </c>
      <c r="B210" s="59" t="s">
        <v>35</v>
      </c>
      <c r="C210" s="52" t="s">
        <v>45</v>
      </c>
      <c r="D210" s="52" t="s">
        <v>42</v>
      </c>
      <c r="E210" s="60" t="s">
        <v>207</v>
      </c>
      <c r="F210" s="70"/>
      <c r="G210" s="328">
        <f>G211+G212</f>
        <v>1673500</v>
      </c>
      <c r="H210" s="328">
        <f>H211+H212</f>
        <v>1673500</v>
      </c>
    </row>
    <row r="211" spans="1:8" ht="63" x14ac:dyDescent="0.2">
      <c r="A211" s="218" t="s">
        <v>47</v>
      </c>
      <c r="B211" s="59" t="s">
        <v>35</v>
      </c>
      <c r="C211" s="52" t="s">
        <v>45</v>
      </c>
      <c r="D211" s="52" t="s">
        <v>42</v>
      </c>
      <c r="E211" s="60" t="s">
        <v>207</v>
      </c>
      <c r="F211" s="70">
        <v>100</v>
      </c>
      <c r="G211" s="279">
        <v>1640500</v>
      </c>
      <c r="H211" s="279">
        <v>1640500</v>
      </c>
    </row>
    <row r="212" spans="1:8" ht="31.5" x14ac:dyDescent="0.2">
      <c r="A212" s="218" t="s">
        <v>151</v>
      </c>
      <c r="B212" s="59" t="s">
        <v>35</v>
      </c>
      <c r="C212" s="52" t="s">
        <v>45</v>
      </c>
      <c r="D212" s="52" t="s">
        <v>42</v>
      </c>
      <c r="E212" s="60" t="s">
        <v>207</v>
      </c>
      <c r="F212" s="70">
        <v>200</v>
      </c>
      <c r="G212" s="279">
        <v>33000</v>
      </c>
      <c r="H212" s="279">
        <v>33000</v>
      </c>
    </row>
    <row r="213" spans="1:8" ht="31.5" x14ac:dyDescent="0.2">
      <c r="A213" s="58" t="s">
        <v>600</v>
      </c>
      <c r="B213" s="51" t="s">
        <v>35</v>
      </c>
      <c r="C213" s="55" t="s">
        <v>45</v>
      </c>
      <c r="D213" s="55" t="s">
        <v>42</v>
      </c>
      <c r="E213" s="63" t="s">
        <v>364</v>
      </c>
      <c r="F213" s="55"/>
      <c r="G213" s="328">
        <f t="shared" ref="G213:H215" si="16">G214</f>
        <v>334700</v>
      </c>
      <c r="H213" s="328">
        <f t="shared" si="16"/>
        <v>334700</v>
      </c>
    </row>
    <row r="214" spans="1:8" ht="63" x14ac:dyDescent="0.2">
      <c r="A214" s="58" t="s">
        <v>601</v>
      </c>
      <c r="B214" s="51" t="s">
        <v>35</v>
      </c>
      <c r="C214" s="55" t="s">
        <v>45</v>
      </c>
      <c r="D214" s="55" t="s">
        <v>42</v>
      </c>
      <c r="E214" s="63" t="s">
        <v>430</v>
      </c>
      <c r="F214" s="55"/>
      <c r="G214" s="328">
        <f t="shared" si="16"/>
        <v>334700</v>
      </c>
      <c r="H214" s="328">
        <f t="shared" si="16"/>
        <v>334700</v>
      </c>
    </row>
    <row r="215" spans="1:8" ht="31.5" x14ac:dyDescent="0.2">
      <c r="A215" s="58" t="s">
        <v>208</v>
      </c>
      <c r="B215" s="51" t="s">
        <v>35</v>
      </c>
      <c r="C215" s="55" t="s">
        <v>45</v>
      </c>
      <c r="D215" s="55" t="s">
        <v>42</v>
      </c>
      <c r="E215" s="58" t="s">
        <v>433</v>
      </c>
      <c r="F215" s="71"/>
      <c r="G215" s="328">
        <f t="shared" si="16"/>
        <v>334700</v>
      </c>
      <c r="H215" s="328">
        <f t="shared" si="16"/>
        <v>334700</v>
      </c>
    </row>
    <row r="216" spans="1:8" ht="47.25" x14ac:dyDescent="0.2">
      <c r="A216" s="219" t="s">
        <v>708</v>
      </c>
      <c r="B216" s="59" t="s">
        <v>35</v>
      </c>
      <c r="C216" s="52" t="s">
        <v>45</v>
      </c>
      <c r="D216" s="52" t="s">
        <v>42</v>
      </c>
      <c r="E216" s="60" t="s">
        <v>209</v>
      </c>
      <c r="F216" s="70"/>
      <c r="G216" s="279">
        <f>G217+G218</f>
        <v>334700</v>
      </c>
      <c r="H216" s="279">
        <f>H217+H218</f>
        <v>334700</v>
      </c>
    </row>
    <row r="217" spans="1:8" ht="63" x14ac:dyDescent="0.2">
      <c r="A217" s="218" t="s">
        <v>47</v>
      </c>
      <c r="B217" s="59" t="s">
        <v>35</v>
      </c>
      <c r="C217" s="52" t="s">
        <v>45</v>
      </c>
      <c r="D217" s="52" t="s">
        <v>42</v>
      </c>
      <c r="E217" s="60" t="s">
        <v>209</v>
      </c>
      <c r="F217" s="62">
        <v>100</v>
      </c>
      <c r="G217" s="279">
        <v>324700</v>
      </c>
      <c r="H217" s="279">
        <v>324700</v>
      </c>
    </row>
    <row r="218" spans="1:8" ht="31.5" x14ac:dyDescent="0.2">
      <c r="A218" s="218" t="s">
        <v>151</v>
      </c>
      <c r="B218" s="59" t="s">
        <v>35</v>
      </c>
      <c r="C218" s="52" t="s">
        <v>45</v>
      </c>
      <c r="D218" s="52" t="s">
        <v>42</v>
      </c>
      <c r="E218" s="60" t="s">
        <v>209</v>
      </c>
      <c r="F218" s="62">
        <v>200</v>
      </c>
      <c r="G218" s="279">
        <v>10000</v>
      </c>
      <c r="H218" s="279">
        <v>10000</v>
      </c>
    </row>
    <row r="219" spans="1:8" ht="15.75" x14ac:dyDescent="0.2">
      <c r="A219" s="217" t="s">
        <v>28</v>
      </c>
      <c r="B219" s="51" t="s">
        <v>35</v>
      </c>
      <c r="C219" s="55" t="s">
        <v>252</v>
      </c>
      <c r="D219" s="55"/>
      <c r="E219" s="66"/>
      <c r="F219" s="62"/>
      <c r="G219" s="328">
        <f t="shared" ref="G219:H224" si="17">G220</f>
        <v>175000</v>
      </c>
      <c r="H219" s="328">
        <f t="shared" si="17"/>
        <v>175000</v>
      </c>
    </row>
    <row r="220" spans="1:8" ht="15.75" x14ac:dyDescent="0.2">
      <c r="A220" s="217" t="s">
        <v>29</v>
      </c>
      <c r="B220" s="51" t="s">
        <v>35</v>
      </c>
      <c r="C220" s="55" t="s">
        <v>252</v>
      </c>
      <c r="D220" s="55" t="s">
        <v>36</v>
      </c>
      <c r="E220" s="66"/>
      <c r="F220" s="62"/>
      <c r="G220" s="328">
        <f t="shared" si="17"/>
        <v>175000</v>
      </c>
      <c r="H220" s="328">
        <f t="shared" si="17"/>
        <v>175000</v>
      </c>
    </row>
    <row r="221" spans="1:8" ht="63" x14ac:dyDescent="0.2">
      <c r="A221" s="58" t="s">
        <v>587</v>
      </c>
      <c r="B221" s="51" t="s">
        <v>35</v>
      </c>
      <c r="C221" s="55" t="s">
        <v>252</v>
      </c>
      <c r="D221" s="55" t="s">
        <v>36</v>
      </c>
      <c r="E221" s="63" t="s">
        <v>369</v>
      </c>
      <c r="F221" s="65"/>
      <c r="G221" s="328">
        <f t="shared" si="17"/>
        <v>175000</v>
      </c>
      <c r="H221" s="328">
        <f t="shared" si="17"/>
        <v>175000</v>
      </c>
    </row>
    <row r="222" spans="1:8" ht="94.5" x14ac:dyDescent="0.2">
      <c r="A222" s="217" t="s">
        <v>602</v>
      </c>
      <c r="B222" s="51" t="s">
        <v>35</v>
      </c>
      <c r="C222" s="55" t="s">
        <v>252</v>
      </c>
      <c r="D222" s="55" t="s">
        <v>36</v>
      </c>
      <c r="E222" s="63" t="s">
        <v>372</v>
      </c>
      <c r="F222" s="65"/>
      <c r="G222" s="328">
        <f>G223+G226</f>
        <v>175000</v>
      </c>
      <c r="H222" s="328">
        <f>H223+H226</f>
        <v>175000</v>
      </c>
    </row>
    <row r="223" spans="1:8" ht="63" x14ac:dyDescent="0.2">
      <c r="A223" s="220" t="s">
        <v>217</v>
      </c>
      <c r="B223" s="51" t="s">
        <v>35</v>
      </c>
      <c r="C223" s="55" t="s">
        <v>252</v>
      </c>
      <c r="D223" s="55" t="s">
        <v>36</v>
      </c>
      <c r="E223" s="58" t="s">
        <v>427</v>
      </c>
      <c r="F223" s="71"/>
      <c r="G223" s="328">
        <f t="shared" si="17"/>
        <v>160000</v>
      </c>
      <c r="H223" s="328">
        <f t="shared" si="17"/>
        <v>160000</v>
      </c>
    </row>
    <row r="224" spans="1:8" ht="50.25" customHeight="1" x14ac:dyDescent="0.2">
      <c r="A224" s="218" t="s">
        <v>251</v>
      </c>
      <c r="B224" s="59" t="s">
        <v>35</v>
      </c>
      <c r="C224" s="52" t="s">
        <v>252</v>
      </c>
      <c r="D224" s="52" t="s">
        <v>36</v>
      </c>
      <c r="E224" s="60" t="s">
        <v>218</v>
      </c>
      <c r="F224" s="70"/>
      <c r="G224" s="279">
        <f t="shared" si="17"/>
        <v>160000</v>
      </c>
      <c r="H224" s="279">
        <f t="shared" si="17"/>
        <v>160000</v>
      </c>
    </row>
    <row r="225" spans="1:8" ht="31.5" x14ac:dyDescent="0.2">
      <c r="A225" s="218" t="s">
        <v>151</v>
      </c>
      <c r="B225" s="59" t="s">
        <v>35</v>
      </c>
      <c r="C225" s="52" t="s">
        <v>252</v>
      </c>
      <c r="D225" s="52" t="s">
        <v>36</v>
      </c>
      <c r="E225" s="60" t="s">
        <v>218</v>
      </c>
      <c r="F225" s="62">
        <v>200</v>
      </c>
      <c r="G225" s="279">
        <v>160000</v>
      </c>
      <c r="H225" s="279">
        <v>160000</v>
      </c>
    </row>
    <row r="226" spans="1:8" ht="51.6" customHeight="1" x14ac:dyDescent="0.2">
      <c r="A226" s="220" t="s">
        <v>340</v>
      </c>
      <c r="B226" s="51" t="s">
        <v>35</v>
      </c>
      <c r="C226" s="55" t="s">
        <v>252</v>
      </c>
      <c r="D226" s="55" t="s">
        <v>36</v>
      </c>
      <c r="E226" s="58" t="s">
        <v>428</v>
      </c>
      <c r="F226" s="71"/>
      <c r="G226" s="328">
        <f>G227</f>
        <v>15000</v>
      </c>
      <c r="H226" s="328">
        <f>H227</f>
        <v>15000</v>
      </c>
    </row>
    <row r="227" spans="1:8" ht="51.6" customHeight="1" x14ac:dyDescent="0.2">
      <c r="A227" s="218" t="s">
        <v>251</v>
      </c>
      <c r="B227" s="59" t="s">
        <v>35</v>
      </c>
      <c r="C227" s="52" t="s">
        <v>252</v>
      </c>
      <c r="D227" s="52" t="s">
        <v>36</v>
      </c>
      <c r="E227" s="60" t="s">
        <v>339</v>
      </c>
      <c r="F227" s="70"/>
      <c r="G227" s="279">
        <f>G228</f>
        <v>15000</v>
      </c>
      <c r="H227" s="279">
        <f>H228</f>
        <v>15000</v>
      </c>
    </row>
    <row r="228" spans="1:8" ht="31.5" x14ac:dyDescent="0.2">
      <c r="A228" s="218" t="s">
        <v>151</v>
      </c>
      <c r="B228" s="59" t="s">
        <v>35</v>
      </c>
      <c r="C228" s="52" t="s">
        <v>252</v>
      </c>
      <c r="D228" s="52" t="s">
        <v>36</v>
      </c>
      <c r="E228" s="60" t="s">
        <v>339</v>
      </c>
      <c r="F228" s="62">
        <v>200</v>
      </c>
      <c r="G228" s="279">
        <v>15000</v>
      </c>
      <c r="H228" s="279">
        <v>15000</v>
      </c>
    </row>
    <row r="229" spans="1:8" ht="31.5" x14ac:dyDescent="0.2">
      <c r="A229" s="217" t="s">
        <v>40</v>
      </c>
      <c r="B229" s="51" t="s">
        <v>3</v>
      </c>
      <c r="C229" s="55"/>
      <c r="D229" s="55"/>
      <c r="E229" s="66"/>
      <c r="F229" s="62"/>
      <c r="G229" s="328">
        <f>G230+G238+G263</f>
        <v>17500184</v>
      </c>
      <c r="H229" s="328">
        <f>H230+H238+H263</f>
        <v>17033936</v>
      </c>
    </row>
    <row r="230" spans="1:8" ht="15.75" x14ac:dyDescent="0.2">
      <c r="A230" s="217" t="s">
        <v>10</v>
      </c>
      <c r="B230" s="51" t="s">
        <v>3</v>
      </c>
      <c r="C230" s="55" t="s">
        <v>36</v>
      </c>
      <c r="D230" s="55"/>
      <c r="E230" s="66"/>
      <c r="F230" s="62"/>
      <c r="G230" s="328">
        <f>G231</f>
        <v>3960238</v>
      </c>
      <c r="H230" s="328">
        <f>H231</f>
        <v>3960238</v>
      </c>
    </row>
    <row r="231" spans="1:8" ht="47.25" x14ac:dyDescent="0.2">
      <c r="A231" s="217" t="s">
        <v>263</v>
      </c>
      <c r="B231" s="51" t="s">
        <v>3</v>
      </c>
      <c r="C231" s="55" t="s">
        <v>36</v>
      </c>
      <c r="D231" s="55" t="s">
        <v>42</v>
      </c>
      <c r="E231" s="66"/>
      <c r="F231" s="62"/>
      <c r="G231" s="328">
        <f t="shared" ref="G231:H234" si="18">G232</f>
        <v>3960238</v>
      </c>
      <c r="H231" s="328">
        <f t="shared" si="18"/>
        <v>3960238</v>
      </c>
    </row>
    <row r="232" spans="1:8" ht="47.25" x14ac:dyDescent="0.2">
      <c r="A232" s="58" t="s">
        <v>603</v>
      </c>
      <c r="B232" s="51" t="s">
        <v>3</v>
      </c>
      <c r="C232" s="55" t="s">
        <v>36</v>
      </c>
      <c r="D232" s="55" t="s">
        <v>42</v>
      </c>
      <c r="E232" s="63" t="s">
        <v>353</v>
      </c>
      <c r="F232" s="65"/>
      <c r="G232" s="328">
        <f t="shared" si="18"/>
        <v>3960238</v>
      </c>
      <c r="H232" s="328">
        <f t="shared" si="18"/>
        <v>3960238</v>
      </c>
    </row>
    <row r="233" spans="1:8" ht="78.75" x14ac:dyDescent="0.2">
      <c r="A233" s="58" t="s">
        <v>561</v>
      </c>
      <c r="B233" s="51" t="s">
        <v>3</v>
      </c>
      <c r="C233" s="55" t="s">
        <v>36</v>
      </c>
      <c r="D233" s="55" t="s">
        <v>42</v>
      </c>
      <c r="E233" s="58" t="s">
        <v>354</v>
      </c>
      <c r="F233" s="71"/>
      <c r="G233" s="328">
        <f t="shared" si="18"/>
        <v>3960238</v>
      </c>
      <c r="H233" s="328">
        <f t="shared" si="18"/>
        <v>3960238</v>
      </c>
    </row>
    <row r="234" spans="1:8" ht="47.25" x14ac:dyDescent="0.2">
      <c r="A234" s="220" t="s">
        <v>220</v>
      </c>
      <c r="B234" s="51" t="s">
        <v>3</v>
      </c>
      <c r="C234" s="55" t="s">
        <v>36</v>
      </c>
      <c r="D234" s="55" t="s">
        <v>42</v>
      </c>
      <c r="E234" s="58" t="s">
        <v>355</v>
      </c>
      <c r="F234" s="71"/>
      <c r="G234" s="328">
        <f t="shared" si="18"/>
        <v>3960238</v>
      </c>
      <c r="H234" s="328">
        <f t="shared" si="18"/>
        <v>3960238</v>
      </c>
    </row>
    <row r="235" spans="1:8" ht="31.5" x14ac:dyDescent="0.2">
      <c r="A235" s="219" t="s">
        <v>170</v>
      </c>
      <c r="B235" s="59" t="s">
        <v>3</v>
      </c>
      <c r="C235" s="52" t="s">
        <v>36</v>
      </c>
      <c r="D235" s="52" t="s">
        <v>42</v>
      </c>
      <c r="E235" s="60" t="s">
        <v>221</v>
      </c>
      <c r="F235" s="70"/>
      <c r="G235" s="279">
        <f>G236+G237</f>
        <v>3960238</v>
      </c>
      <c r="H235" s="279">
        <f>H236+H237</f>
        <v>3960238</v>
      </c>
    </row>
    <row r="236" spans="1:8" ht="63" x14ac:dyDescent="0.2">
      <c r="A236" s="218" t="s">
        <v>47</v>
      </c>
      <c r="B236" s="59" t="s">
        <v>3</v>
      </c>
      <c r="C236" s="52" t="s">
        <v>36</v>
      </c>
      <c r="D236" s="52" t="s">
        <v>42</v>
      </c>
      <c r="E236" s="60" t="s">
        <v>221</v>
      </c>
      <c r="F236" s="62">
        <v>100</v>
      </c>
      <c r="G236" s="279">
        <v>3677238</v>
      </c>
      <c r="H236" s="279">
        <v>3677238</v>
      </c>
    </row>
    <row r="237" spans="1:8" ht="31.5" x14ac:dyDescent="0.2">
      <c r="A237" s="218" t="s">
        <v>151</v>
      </c>
      <c r="B237" s="59" t="s">
        <v>3</v>
      </c>
      <c r="C237" s="52" t="s">
        <v>36</v>
      </c>
      <c r="D237" s="52" t="s">
        <v>42</v>
      </c>
      <c r="E237" s="60" t="s">
        <v>221</v>
      </c>
      <c r="F237" s="62">
        <v>200</v>
      </c>
      <c r="G237" s="279">
        <v>283000</v>
      </c>
      <c r="H237" s="279">
        <v>283000</v>
      </c>
    </row>
    <row r="238" spans="1:8" ht="15.75" x14ac:dyDescent="0.2">
      <c r="A238" s="217" t="s">
        <v>163</v>
      </c>
      <c r="B238" s="51" t="s">
        <v>3</v>
      </c>
      <c r="C238" s="55" t="s">
        <v>45</v>
      </c>
      <c r="D238" s="55"/>
      <c r="E238" s="63"/>
      <c r="F238" s="62"/>
      <c r="G238" s="328">
        <f>G239+G256</f>
        <v>7745145</v>
      </c>
      <c r="H238" s="328">
        <f>H239+H256</f>
        <v>7745145</v>
      </c>
    </row>
    <row r="239" spans="1:8" ht="15.75" x14ac:dyDescent="0.2">
      <c r="A239" s="217" t="s">
        <v>276</v>
      </c>
      <c r="B239" s="51" t="s">
        <v>3</v>
      </c>
      <c r="C239" s="55" t="s">
        <v>45</v>
      </c>
      <c r="D239" s="55" t="s">
        <v>38</v>
      </c>
      <c r="E239" s="63"/>
      <c r="F239" s="62"/>
      <c r="G239" s="328">
        <f t="shared" ref="G239:H241" si="19">G240</f>
        <v>5492783</v>
      </c>
      <c r="H239" s="328">
        <f t="shared" si="19"/>
        <v>5492783</v>
      </c>
    </row>
    <row r="240" spans="1:8" ht="31.5" x14ac:dyDescent="0.2">
      <c r="A240" s="58" t="s">
        <v>562</v>
      </c>
      <c r="B240" s="51" t="s">
        <v>3</v>
      </c>
      <c r="C240" s="55" t="s">
        <v>45</v>
      </c>
      <c r="D240" s="55" t="s">
        <v>38</v>
      </c>
      <c r="E240" s="63" t="s">
        <v>358</v>
      </c>
      <c r="F240" s="65"/>
      <c r="G240" s="328">
        <f t="shared" si="19"/>
        <v>5492783</v>
      </c>
      <c r="H240" s="328">
        <f t="shared" si="19"/>
        <v>5492783</v>
      </c>
    </row>
    <row r="241" spans="1:8" ht="63" x14ac:dyDescent="0.2">
      <c r="A241" s="58" t="s">
        <v>597</v>
      </c>
      <c r="B241" s="51" t="s">
        <v>3</v>
      </c>
      <c r="C241" s="55" t="s">
        <v>45</v>
      </c>
      <c r="D241" s="55" t="s">
        <v>38</v>
      </c>
      <c r="E241" s="63" t="s">
        <v>375</v>
      </c>
      <c r="F241" s="65"/>
      <c r="G241" s="328">
        <f t="shared" si="19"/>
        <v>5492783</v>
      </c>
      <c r="H241" s="328">
        <f t="shared" si="19"/>
        <v>5492783</v>
      </c>
    </row>
    <row r="242" spans="1:8" ht="31.5" x14ac:dyDescent="0.2">
      <c r="A242" s="220" t="s">
        <v>202</v>
      </c>
      <c r="B242" s="51" t="s">
        <v>3</v>
      </c>
      <c r="C242" s="55" t="s">
        <v>45</v>
      </c>
      <c r="D242" s="55" t="s">
        <v>38</v>
      </c>
      <c r="E242" s="58" t="s">
        <v>424</v>
      </c>
      <c r="F242" s="71"/>
      <c r="G242" s="279">
        <f>G243+G246+G249</f>
        <v>5492783</v>
      </c>
      <c r="H242" s="279">
        <f>H243+H246+H249</f>
        <v>5492783</v>
      </c>
    </row>
    <row r="243" spans="1:8" ht="35.25" customHeight="1" x14ac:dyDescent="0.2">
      <c r="A243" s="217" t="s">
        <v>222</v>
      </c>
      <c r="B243" s="51" t="s">
        <v>3</v>
      </c>
      <c r="C243" s="256" t="s">
        <v>45</v>
      </c>
      <c r="D243" s="256" t="s">
        <v>38</v>
      </c>
      <c r="E243" s="58" t="s">
        <v>224</v>
      </c>
      <c r="F243" s="71"/>
      <c r="G243" s="328">
        <f>G244+G245</f>
        <v>99124</v>
      </c>
      <c r="H243" s="328">
        <f>H244+H245</f>
        <v>99124</v>
      </c>
    </row>
    <row r="244" spans="1:8" ht="31.5" x14ac:dyDescent="0.2">
      <c r="A244" s="218" t="s">
        <v>151</v>
      </c>
      <c r="B244" s="59" t="s">
        <v>3</v>
      </c>
      <c r="C244" s="52" t="s">
        <v>45</v>
      </c>
      <c r="D244" s="52" t="s">
        <v>38</v>
      </c>
      <c r="E244" s="60" t="s">
        <v>224</v>
      </c>
      <c r="F244" s="62">
        <v>200</v>
      </c>
      <c r="G244" s="279">
        <v>1350</v>
      </c>
      <c r="H244" s="279">
        <v>1350</v>
      </c>
    </row>
    <row r="245" spans="1:8" ht="15.75" x14ac:dyDescent="0.2">
      <c r="A245" s="218" t="s">
        <v>275</v>
      </c>
      <c r="B245" s="59" t="s">
        <v>3</v>
      </c>
      <c r="C245" s="52" t="s">
        <v>45</v>
      </c>
      <c r="D245" s="52" t="s">
        <v>38</v>
      </c>
      <c r="E245" s="60" t="s">
        <v>224</v>
      </c>
      <c r="F245" s="62">
        <v>300</v>
      </c>
      <c r="G245" s="279">
        <v>97774</v>
      </c>
      <c r="H245" s="279">
        <v>97774</v>
      </c>
    </row>
    <row r="246" spans="1:8" ht="47.25" x14ac:dyDescent="0.2">
      <c r="A246" s="220" t="s">
        <v>253</v>
      </c>
      <c r="B246" s="51" t="s">
        <v>3</v>
      </c>
      <c r="C246" s="256" t="s">
        <v>45</v>
      </c>
      <c r="D246" s="256" t="s">
        <v>38</v>
      </c>
      <c r="E246" s="58" t="s">
        <v>225</v>
      </c>
      <c r="F246" s="71"/>
      <c r="G246" s="328">
        <f>G247+G248</f>
        <v>295167</v>
      </c>
      <c r="H246" s="328">
        <f>H247+H248</f>
        <v>295167</v>
      </c>
    </row>
    <row r="247" spans="1:8" ht="31.5" x14ac:dyDescent="0.2">
      <c r="A247" s="218" t="s">
        <v>151</v>
      </c>
      <c r="B247" s="59" t="s">
        <v>3</v>
      </c>
      <c r="C247" s="52" t="s">
        <v>45</v>
      </c>
      <c r="D247" s="52" t="s">
        <v>38</v>
      </c>
      <c r="E247" s="60" t="s">
        <v>225</v>
      </c>
      <c r="F247" s="70">
        <v>200</v>
      </c>
      <c r="G247" s="279">
        <v>2200</v>
      </c>
      <c r="H247" s="279">
        <v>2200</v>
      </c>
    </row>
    <row r="248" spans="1:8" ht="15.75" x14ac:dyDescent="0.2">
      <c r="A248" s="218" t="s">
        <v>275</v>
      </c>
      <c r="B248" s="59" t="s">
        <v>3</v>
      </c>
      <c r="C248" s="52" t="s">
        <v>45</v>
      </c>
      <c r="D248" s="52" t="s">
        <v>38</v>
      </c>
      <c r="E248" s="60" t="s">
        <v>225</v>
      </c>
      <c r="F248" s="62">
        <v>300</v>
      </c>
      <c r="G248" s="279">
        <v>292967</v>
      </c>
      <c r="H248" s="279">
        <v>292967</v>
      </c>
    </row>
    <row r="249" spans="1:8" ht="31.5" x14ac:dyDescent="0.2">
      <c r="A249" s="217" t="s">
        <v>267</v>
      </c>
      <c r="B249" s="51" t="s">
        <v>3</v>
      </c>
      <c r="C249" s="256" t="s">
        <v>45</v>
      </c>
      <c r="D249" s="256" t="s">
        <v>38</v>
      </c>
      <c r="E249" s="58" t="s">
        <v>226</v>
      </c>
      <c r="F249" s="71"/>
      <c r="G249" s="328">
        <f>G250+G253</f>
        <v>5098492</v>
      </c>
      <c r="H249" s="328">
        <f>H250+H253</f>
        <v>5098492</v>
      </c>
    </row>
    <row r="250" spans="1:8" ht="15.75" x14ac:dyDescent="0.2">
      <c r="A250" s="220" t="s">
        <v>11</v>
      </c>
      <c r="B250" s="51" t="s">
        <v>3</v>
      </c>
      <c r="C250" s="256" t="s">
        <v>45</v>
      </c>
      <c r="D250" s="256" t="s">
        <v>38</v>
      </c>
      <c r="E250" s="58" t="s">
        <v>227</v>
      </c>
      <c r="F250" s="71"/>
      <c r="G250" s="328">
        <f>G252+G251</f>
        <v>4588643</v>
      </c>
      <c r="H250" s="328">
        <f>H252+H251</f>
        <v>4588643</v>
      </c>
    </row>
    <row r="251" spans="1:8" ht="31.5" x14ac:dyDescent="0.2">
      <c r="A251" s="218" t="s">
        <v>151</v>
      </c>
      <c r="B251" s="59" t="s">
        <v>3</v>
      </c>
      <c r="C251" s="52" t="s">
        <v>45</v>
      </c>
      <c r="D251" s="52" t="s">
        <v>38</v>
      </c>
      <c r="E251" s="60" t="s">
        <v>227</v>
      </c>
      <c r="F251" s="62">
        <v>200</v>
      </c>
      <c r="G251" s="279">
        <v>72500</v>
      </c>
      <c r="H251" s="279">
        <v>72500</v>
      </c>
    </row>
    <row r="252" spans="1:8" ht="15.75" x14ac:dyDescent="0.2">
      <c r="A252" s="218" t="s">
        <v>275</v>
      </c>
      <c r="B252" s="59" t="s">
        <v>3</v>
      </c>
      <c r="C252" s="52" t="s">
        <v>45</v>
      </c>
      <c r="D252" s="52" t="s">
        <v>38</v>
      </c>
      <c r="E252" s="60" t="s">
        <v>227</v>
      </c>
      <c r="F252" s="62">
        <v>300</v>
      </c>
      <c r="G252" s="279">
        <v>4516143</v>
      </c>
      <c r="H252" s="279">
        <v>4516143</v>
      </c>
    </row>
    <row r="253" spans="1:8" ht="15.75" x14ac:dyDescent="0.2">
      <c r="A253" s="220" t="s">
        <v>49</v>
      </c>
      <c r="B253" s="51" t="s">
        <v>3</v>
      </c>
      <c r="C253" s="256" t="s">
        <v>45</v>
      </c>
      <c r="D253" s="256" t="s">
        <v>38</v>
      </c>
      <c r="E253" s="58" t="s">
        <v>228</v>
      </c>
      <c r="F253" s="71"/>
      <c r="G253" s="328">
        <f>G255+G254</f>
        <v>509849</v>
      </c>
      <c r="H253" s="328">
        <f>H255+H254</f>
        <v>509849</v>
      </c>
    </row>
    <row r="254" spans="1:8" ht="31.5" x14ac:dyDescent="0.2">
      <c r="A254" s="218" t="s">
        <v>151</v>
      </c>
      <c r="B254" s="59" t="s">
        <v>3</v>
      </c>
      <c r="C254" s="52" t="s">
        <v>45</v>
      </c>
      <c r="D254" s="52" t="s">
        <v>38</v>
      </c>
      <c r="E254" s="60" t="s">
        <v>228</v>
      </c>
      <c r="F254" s="62">
        <v>200</v>
      </c>
      <c r="G254" s="279">
        <v>10350</v>
      </c>
      <c r="H254" s="279">
        <v>10350</v>
      </c>
    </row>
    <row r="255" spans="1:8" ht="15.75" x14ac:dyDescent="0.2">
      <c r="A255" s="218" t="s">
        <v>275</v>
      </c>
      <c r="B255" s="59" t="s">
        <v>3</v>
      </c>
      <c r="C255" s="52" t="s">
        <v>45</v>
      </c>
      <c r="D255" s="52" t="s">
        <v>38</v>
      </c>
      <c r="E255" s="60" t="s">
        <v>228</v>
      </c>
      <c r="F255" s="62">
        <v>300</v>
      </c>
      <c r="G255" s="279">
        <v>499499</v>
      </c>
      <c r="H255" s="279">
        <v>499499</v>
      </c>
    </row>
    <row r="256" spans="1:8" ht="15.75" x14ac:dyDescent="0.2">
      <c r="A256" s="217" t="s">
        <v>164</v>
      </c>
      <c r="B256" s="51" t="s">
        <v>3</v>
      </c>
      <c r="C256" s="55" t="s">
        <v>45</v>
      </c>
      <c r="D256" s="55" t="s">
        <v>39</v>
      </c>
      <c r="E256" s="60"/>
      <c r="F256" s="62"/>
      <c r="G256" s="328">
        <f t="shared" ref="G256:H258" si="20">G257</f>
        <v>2252362</v>
      </c>
      <c r="H256" s="328">
        <f t="shared" si="20"/>
        <v>2252362</v>
      </c>
    </row>
    <row r="257" spans="1:8" ht="31.5" x14ac:dyDescent="0.2">
      <c r="A257" s="58" t="s">
        <v>562</v>
      </c>
      <c r="B257" s="51" t="s">
        <v>3</v>
      </c>
      <c r="C257" s="55" t="s">
        <v>45</v>
      </c>
      <c r="D257" s="55" t="s">
        <v>39</v>
      </c>
      <c r="E257" s="63" t="s">
        <v>358</v>
      </c>
      <c r="F257" s="62"/>
      <c r="G257" s="328">
        <f t="shared" si="20"/>
        <v>2252362</v>
      </c>
      <c r="H257" s="328">
        <f t="shared" si="20"/>
        <v>2252362</v>
      </c>
    </row>
    <row r="258" spans="1:8" ht="63" x14ac:dyDescent="0.2">
      <c r="A258" s="58" t="s">
        <v>597</v>
      </c>
      <c r="B258" s="51" t="s">
        <v>3</v>
      </c>
      <c r="C258" s="55" t="s">
        <v>45</v>
      </c>
      <c r="D258" s="55" t="s">
        <v>39</v>
      </c>
      <c r="E258" s="63" t="s">
        <v>375</v>
      </c>
      <c r="F258" s="62"/>
      <c r="G258" s="328">
        <f t="shared" si="20"/>
        <v>2252362</v>
      </c>
      <c r="H258" s="328">
        <f t="shared" si="20"/>
        <v>2252362</v>
      </c>
    </row>
    <row r="259" spans="1:8" ht="31.5" x14ac:dyDescent="0.2">
      <c r="A259" s="220" t="s">
        <v>202</v>
      </c>
      <c r="B259" s="51" t="s">
        <v>3</v>
      </c>
      <c r="C259" s="55" t="s">
        <v>45</v>
      </c>
      <c r="D259" s="55" t="s">
        <v>39</v>
      </c>
      <c r="E259" s="58" t="s">
        <v>424</v>
      </c>
      <c r="F259" s="62"/>
      <c r="G259" s="328">
        <f>G260</f>
        <v>2252362</v>
      </c>
      <c r="H259" s="328">
        <f>H260</f>
        <v>2252362</v>
      </c>
    </row>
    <row r="260" spans="1:8" ht="15.75" x14ac:dyDescent="0.2">
      <c r="A260" s="217" t="s">
        <v>260</v>
      </c>
      <c r="B260" s="51" t="s">
        <v>3</v>
      </c>
      <c r="C260" s="55" t="s">
        <v>45</v>
      </c>
      <c r="D260" s="55" t="s">
        <v>39</v>
      </c>
      <c r="E260" s="58" t="s">
        <v>223</v>
      </c>
      <c r="F260" s="62"/>
      <c r="G260" s="328">
        <f>G261+G262</f>
        <v>2252362</v>
      </c>
      <c r="H260" s="328">
        <f>H261+H262</f>
        <v>2252362</v>
      </c>
    </row>
    <row r="261" spans="1:8" ht="31.5" x14ac:dyDescent="0.2">
      <c r="A261" s="218" t="s">
        <v>151</v>
      </c>
      <c r="B261" s="59" t="s">
        <v>3</v>
      </c>
      <c r="C261" s="52" t="s">
        <v>45</v>
      </c>
      <c r="D261" s="52" t="s">
        <v>39</v>
      </c>
      <c r="E261" s="60" t="s">
        <v>223</v>
      </c>
      <c r="F261" s="62">
        <v>200</v>
      </c>
      <c r="G261" s="279"/>
      <c r="H261" s="279"/>
    </row>
    <row r="262" spans="1:8" ht="15.75" x14ac:dyDescent="0.2">
      <c r="A262" s="218" t="s">
        <v>275</v>
      </c>
      <c r="B262" s="59" t="s">
        <v>3</v>
      </c>
      <c r="C262" s="52" t="s">
        <v>45</v>
      </c>
      <c r="D262" s="52" t="s">
        <v>39</v>
      </c>
      <c r="E262" s="60" t="s">
        <v>223</v>
      </c>
      <c r="F262" s="62">
        <v>300</v>
      </c>
      <c r="G262" s="279">
        <v>2252362</v>
      </c>
      <c r="H262" s="279">
        <v>2252362</v>
      </c>
    </row>
    <row r="263" spans="1:8" ht="47.25" x14ac:dyDescent="0.2">
      <c r="A263" s="217" t="s">
        <v>257</v>
      </c>
      <c r="B263" s="51" t="s">
        <v>3</v>
      </c>
      <c r="C263" s="55" t="s">
        <v>262</v>
      </c>
      <c r="D263" s="55"/>
      <c r="E263" s="63"/>
      <c r="F263" s="62"/>
      <c r="G263" s="328">
        <f>G264</f>
        <v>5794801</v>
      </c>
      <c r="H263" s="328">
        <f>H264</f>
        <v>5328553</v>
      </c>
    </row>
    <row r="264" spans="1:8" ht="33.6" customHeight="1" x14ac:dyDescent="0.2">
      <c r="A264" s="217" t="s">
        <v>46</v>
      </c>
      <c r="B264" s="51" t="s">
        <v>3</v>
      </c>
      <c r="C264" s="55" t="s">
        <v>262</v>
      </c>
      <c r="D264" s="55" t="s">
        <v>36</v>
      </c>
      <c r="E264" s="63"/>
      <c r="F264" s="62"/>
      <c r="G264" s="328">
        <f>G265</f>
        <v>5794801</v>
      </c>
      <c r="H264" s="328">
        <f>H265</f>
        <v>5328553</v>
      </c>
    </row>
    <row r="265" spans="1:8" ht="47.25" x14ac:dyDescent="0.2">
      <c r="A265" s="58" t="s">
        <v>603</v>
      </c>
      <c r="B265" s="51" t="s">
        <v>3</v>
      </c>
      <c r="C265" s="55" t="s">
        <v>262</v>
      </c>
      <c r="D265" s="55" t="s">
        <v>36</v>
      </c>
      <c r="E265" s="63" t="s">
        <v>353</v>
      </c>
      <c r="F265" s="65"/>
      <c r="G265" s="328">
        <f>G269</f>
        <v>5794801</v>
      </c>
      <c r="H265" s="328">
        <f>H269</f>
        <v>5328553</v>
      </c>
    </row>
    <row r="266" spans="1:8" ht="63" x14ac:dyDescent="0.2">
      <c r="A266" s="58" t="s">
        <v>604</v>
      </c>
      <c r="B266" s="51" t="s">
        <v>3</v>
      </c>
      <c r="C266" s="55" t="s">
        <v>262</v>
      </c>
      <c r="D266" s="55" t="s">
        <v>36</v>
      </c>
      <c r="E266" s="63" t="s">
        <v>371</v>
      </c>
      <c r="F266" s="65"/>
      <c r="G266" s="328">
        <f t="shared" ref="G266:H268" si="21">G267</f>
        <v>5794801</v>
      </c>
      <c r="H266" s="328">
        <f t="shared" si="21"/>
        <v>5328553</v>
      </c>
    </row>
    <row r="267" spans="1:8" ht="47.25" x14ac:dyDescent="0.2">
      <c r="A267" s="220" t="s">
        <v>230</v>
      </c>
      <c r="B267" s="51" t="s">
        <v>3</v>
      </c>
      <c r="C267" s="55" t="s">
        <v>262</v>
      </c>
      <c r="D267" s="55" t="s">
        <v>36</v>
      </c>
      <c r="E267" s="58" t="s">
        <v>429</v>
      </c>
      <c r="F267" s="71"/>
      <c r="G267" s="328">
        <f t="shared" si="21"/>
        <v>5794801</v>
      </c>
      <c r="H267" s="328">
        <f t="shared" si="21"/>
        <v>5328553</v>
      </c>
    </row>
    <row r="268" spans="1:8" ht="47.25" x14ac:dyDescent="0.2">
      <c r="A268" s="219" t="s">
        <v>214</v>
      </c>
      <c r="B268" s="59" t="s">
        <v>3</v>
      </c>
      <c r="C268" s="52" t="s">
        <v>262</v>
      </c>
      <c r="D268" s="52" t="s">
        <v>36</v>
      </c>
      <c r="E268" s="60" t="s">
        <v>229</v>
      </c>
      <c r="F268" s="70"/>
      <c r="G268" s="279">
        <f t="shared" si="21"/>
        <v>5794801</v>
      </c>
      <c r="H268" s="279">
        <f t="shared" si="21"/>
        <v>5328553</v>
      </c>
    </row>
    <row r="269" spans="1:8" ht="15.75" x14ac:dyDescent="0.2">
      <c r="A269" s="60" t="s">
        <v>274</v>
      </c>
      <c r="B269" s="59" t="s">
        <v>3</v>
      </c>
      <c r="C269" s="52" t="s">
        <v>262</v>
      </c>
      <c r="D269" s="52" t="s">
        <v>36</v>
      </c>
      <c r="E269" s="60" t="s">
        <v>229</v>
      </c>
      <c r="F269" s="62">
        <v>500</v>
      </c>
      <c r="G269" s="279">
        <v>5794801</v>
      </c>
      <c r="H269" s="279">
        <v>5328553</v>
      </c>
    </row>
    <row r="270" spans="1:8" ht="31.5" x14ac:dyDescent="0.2">
      <c r="A270" s="217" t="s">
        <v>159</v>
      </c>
      <c r="B270" s="51" t="s">
        <v>266</v>
      </c>
      <c r="C270" s="55"/>
      <c r="D270" s="55"/>
      <c r="E270" s="63"/>
      <c r="F270" s="62"/>
      <c r="G270" s="328">
        <f>G271+G278+G358</f>
        <v>313314476</v>
      </c>
      <c r="H270" s="328">
        <f>H271+H278+H358</f>
        <v>302775656</v>
      </c>
    </row>
    <row r="271" spans="1:8" ht="15.75" x14ac:dyDescent="0.2">
      <c r="A271" s="217" t="s">
        <v>126</v>
      </c>
      <c r="B271" s="51" t="s">
        <v>266</v>
      </c>
      <c r="C271" s="55" t="s">
        <v>39</v>
      </c>
      <c r="D271" s="55"/>
      <c r="E271" s="63"/>
      <c r="F271" s="62"/>
      <c r="G271" s="328">
        <f>G272</f>
        <v>34000</v>
      </c>
      <c r="H271" s="328">
        <f>H272</f>
        <v>34000</v>
      </c>
    </row>
    <row r="272" spans="1:8" ht="15.75" x14ac:dyDescent="0.2">
      <c r="A272" s="217" t="s">
        <v>51</v>
      </c>
      <c r="B272" s="51" t="s">
        <v>266</v>
      </c>
      <c r="C272" s="55" t="s">
        <v>39</v>
      </c>
      <c r="D272" s="55" t="s">
        <v>36</v>
      </c>
      <c r="E272" s="63"/>
      <c r="F272" s="62"/>
      <c r="G272" s="328">
        <f>G273</f>
        <v>34000</v>
      </c>
      <c r="H272" s="328">
        <f>H273</f>
        <v>34000</v>
      </c>
    </row>
    <row r="273" spans="1:8" ht="35.25" customHeight="1" x14ac:dyDescent="0.2">
      <c r="A273" s="58" t="s">
        <v>576</v>
      </c>
      <c r="B273" s="51" t="s">
        <v>266</v>
      </c>
      <c r="C273" s="55" t="s">
        <v>39</v>
      </c>
      <c r="D273" s="55" t="s">
        <v>36</v>
      </c>
      <c r="E273" s="63" t="s">
        <v>365</v>
      </c>
      <c r="F273" s="65"/>
      <c r="G273" s="328">
        <f>G276</f>
        <v>34000</v>
      </c>
      <c r="H273" s="328">
        <f>H276</f>
        <v>34000</v>
      </c>
    </row>
    <row r="274" spans="1:8" ht="63" x14ac:dyDescent="0.2">
      <c r="A274" s="217" t="s">
        <v>577</v>
      </c>
      <c r="B274" s="51" t="s">
        <v>266</v>
      </c>
      <c r="C274" s="55" t="s">
        <v>39</v>
      </c>
      <c r="D274" s="55" t="s">
        <v>36</v>
      </c>
      <c r="E274" s="63" t="s">
        <v>388</v>
      </c>
      <c r="F274" s="65"/>
      <c r="G274" s="328">
        <f t="shared" ref="G274:H276" si="22">G275</f>
        <v>34000</v>
      </c>
      <c r="H274" s="328">
        <f t="shared" si="22"/>
        <v>34000</v>
      </c>
    </row>
    <row r="275" spans="1:8" ht="47.25" x14ac:dyDescent="0.2">
      <c r="A275" s="220" t="s">
        <v>26</v>
      </c>
      <c r="B275" s="51" t="s">
        <v>266</v>
      </c>
      <c r="C275" s="55" t="s">
        <v>39</v>
      </c>
      <c r="D275" s="55" t="s">
        <v>36</v>
      </c>
      <c r="E275" s="58" t="s">
        <v>406</v>
      </c>
      <c r="F275" s="71"/>
      <c r="G275" s="328">
        <f t="shared" si="22"/>
        <v>34000</v>
      </c>
      <c r="H275" s="328">
        <f t="shared" si="22"/>
        <v>34000</v>
      </c>
    </row>
    <row r="276" spans="1:8" ht="22.15" customHeight="1" x14ac:dyDescent="0.2">
      <c r="A276" s="218" t="s">
        <v>158</v>
      </c>
      <c r="B276" s="59" t="s">
        <v>266</v>
      </c>
      <c r="C276" s="52" t="s">
        <v>39</v>
      </c>
      <c r="D276" s="52" t="s">
        <v>36</v>
      </c>
      <c r="E276" s="53" t="s">
        <v>231</v>
      </c>
      <c r="F276" s="70"/>
      <c r="G276" s="279">
        <f t="shared" si="22"/>
        <v>34000</v>
      </c>
      <c r="H276" s="279">
        <f t="shared" si="22"/>
        <v>34000</v>
      </c>
    </row>
    <row r="277" spans="1:8" ht="31.5" x14ac:dyDescent="0.2">
      <c r="A277" s="218" t="s">
        <v>48</v>
      </c>
      <c r="B277" s="59" t="s">
        <v>266</v>
      </c>
      <c r="C277" s="52" t="s">
        <v>39</v>
      </c>
      <c r="D277" s="52" t="s">
        <v>36</v>
      </c>
      <c r="E277" s="53" t="s">
        <v>231</v>
      </c>
      <c r="F277" s="62">
        <v>600</v>
      </c>
      <c r="G277" s="279">
        <v>34000</v>
      </c>
      <c r="H277" s="279">
        <v>34000</v>
      </c>
    </row>
    <row r="278" spans="1:8" ht="15.75" x14ac:dyDescent="0.2">
      <c r="A278" s="217" t="s">
        <v>127</v>
      </c>
      <c r="B278" s="51" t="s">
        <v>266</v>
      </c>
      <c r="C278" s="55" t="s">
        <v>43</v>
      </c>
      <c r="D278" s="55"/>
      <c r="E278" s="63"/>
      <c r="F278" s="62"/>
      <c r="G278" s="328">
        <f>G279+G289++G332+G343</f>
        <v>312789699</v>
      </c>
      <c r="H278" s="328">
        <f>H279+H289++H332+H343</f>
        <v>302250879</v>
      </c>
    </row>
    <row r="279" spans="1:8" ht="15.75" x14ac:dyDescent="0.2">
      <c r="A279" s="217" t="s">
        <v>23</v>
      </c>
      <c r="B279" s="51" t="s">
        <v>266</v>
      </c>
      <c r="C279" s="55" t="s">
        <v>43</v>
      </c>
      <c r="D279" s="55" t="s">
        <v>36</v>
      </c>
      <c r="E279" s="63"/>
      <c r="F279" s="62"/>
      <c r="G279" s="328">
        <f t="shared" ref="G279:H281" si="23">G280</f>
        <v>13798392</v>
      </c>
      <c r="H279" s="328">
        <f t="shared" si="23"/>
        <v>13798392</v>
      </c>
    </row>
    <row r="280" spans="1:8" ht="31.5" x14ac:dyDescent="0.2">
      <c r="A280" s="58" t="s">
        <v>584</v>
      </c>
      <c r="B280" s="51" t="s">
        <v>266</v>
      </c>
      <c r="C280" s="55" t="s">
        <v>43</v>
      </c>
      <c r="D280" s="55" t="s">
        <v>36</v>
      </c>
      <c r="E280" s="63" t="s">
        <v>368</v>
      </c>
      <c r="F280" s="62"/>
      <c r="G280" s="328">
        <f t="shared" si="23"/>
        <v>13798392</v>
      </c>
      <c r="H280" s="328">
        <f t="shared" si="23"/>
        <v>13798392</v>
      </c>
    </row>
    <row r="281" spans="1:8" ht="47.25" x14ac:dyDescent="0.2">
      <c r="A281" s="58" t="s">
        <v>585</v>
      </c>
      <c r="B281" s="51" t="s">
        <v>266</v>
      </c>
      <c r="C281" s="55" t="s">
        <v>43</v>
      </c>
      <c r="D281" s="55" t="s">
        <v>36</v>
      </c>
      <c r="E281" s="63" t="s">
        <v>376</v>
      </c>
      <c r="F281" s="65"/>
      <c r="G281" s="328">
        <f t="shared" si="23"/>
        <v>13798392</v>
      </c>
      <c r="H281" s="328">
        <f t="shared" si="23"/>
        <v>13798392</v>
      </c>
    </row>
    <row r="282" spans="1:8" ht="15.75" x14ac:dyDescent="0.2">
      <c r="A282" s="220" t="s">
        <v>232</v>
      </c>
      <c r="B282" s="51" t="s">
        <v>266</v>
      </c>
      <c r="C282" s="55" t="s">
        <v>43</v>
      </c>
      <c r="D282" s="55" t="s">
        <v>36</v>
      </c>
      <c r="E282" s="58" t="s">
        <v>411</v>
      </c>
      <c r="F282" s="65"/>
      <c r="G282" s="328">
        <f>G283+G287+G285</f>
        <v>13798392</v>
      </c>
      <c r="H282" s="328">
        <f>H283+H287+H285</f>
        <v>13798392</v>
      </c>
    </row>
    <row r="283" spans="1:8" ht="94.5" x14ac:dyDescent="0.2">
      <c r="A283" s="219" t="s">
        <v>211</v>
      </c>
      <c r="B283" s="51" t="s">
        <v>266</v>
      </c>
      <c r="C283" s="55" t="s">
        <v>43</v>
      </c>
      <c r="D283" s="55" t="s">
        <v>36</v>
      </c>
      <c r="E283" s="58" t="s">
        <v>233</v>
      </c>
      <c r="F283" s="71"/>
      <c r="G283" s="279">
        <f>G284</f>
        <v>7774542</v>
      </c>
      <c r="H283" s="279">
        <f>H284</f>
        <v>7774542</v>
      </c>
    </row>
    <row r="284" spans="1:8" ht="31.5" x14ac:dyDescent="0.2">
      <c r="A284" s="218" t="s">
        <v>48</v>
      </c>
      <c r="B284" s="59" t="s">
        <v>266</v>
      </c>
      <c r="C284" s="52" t="s">
        <v>43</v>
      </c>
      <c r="D284" s="52" t="s">
        <v>36</v>
      </c>
      <c r="E284" s="60" t="s">
        <v>233</v>
      </c>
      <c r="F284" s="62">
        <v>600</v>
      </c>
      <c r="G284" s="279">
        <v>7774542</v>
      </c>
      <c r="H284" s="279">
        <v>7774542</v>
      </c>
    </row>
    <row r="285" spans="1:8" ht="63" x14ac:dyDescent="0.2">
      <c r="A285" s="296" t="s">
        <v>640</v>
      </c>
      <c r="B285" s="297" t="s">
        <v>266</v>
      </c>
      <c r="C285" s="287" t="s">
        <v>43</v>
      </c>
      <c r="D285" s="287" t="s">
        <v>36</v>
      </c>
      <c r="E285" s="298" t="s">
        <v>641</v>
      </c>
      <c r="F285" s="351"/>
      <c r="G285" s="328">
        <f>G286</f>
        <v>307538</v>
      </c>
      <c r="H285" s="328">
        <f>H286</f>
        <v>307538</v>
      </c>
    </row>
    <row r="286" spans="1:8" ht="31.5" x14ac:dyDescent="0.2">
      <c r="A286" s="291" t="s">
        <v>48</v>
      </c>
      <c r="B286" s="292" t="s">
        <v>266</v>
      </c>
      <c r="C286" s="293" t="s">
        <v>43</v>
      </c>
      <c r="D286" s="293" t="s">
        <v>36</v>
      </c>
      <c r="E286" s="294" t="s">
        <v>641</v>
      </c>
      <c r="F286" s="319">
        <v>600</v>
      </c>
      <c r="G286" s="279">
        <v>307538</v>
      </c>
      <c r="H286" s="279">
        <v>307538</v>
      </c>
    </row>
    <row r="287" spans="1:8" ht="31.5" x14ac:dyDescent="0.2">
      <c r="A287" s="217" t="s">
        <v>157</v>
      </c>
      <c r="B287" s="51" t="s">
        <v>266</v>
      </c>
      <c r="C287" s="55" t="s">
        <v>43</v>
      </c>
      <c r="D287" s="55" t="s">
        <v>36</v>
      </c>
      <c r="E287" s="56" t="s">
        <v>234</v>
      </c>
      <c r="F287" s="71"/>
      <c r="G287" s="328">
        <f>G288</f>
        <v>5716312</v>
      </c>
      <c r="H287" s="328">
        <f>H288</f>
        <v>5716312</v>
      </c>
    </row>
    <row r="288" spans="1:8" ht="31.5" x14ac:dyDescent="0.2">
      <c r="A288" s="218" t="s">
        <v>48</v>
      </c>
      <c r="B288" s="59" t="s">
        <v>266</v>
      </c>
      <c r="C288" s="52" t="s">
        <v>43</v>
      </c>
      <c r="D288" s="52" t="s">
        <v>36</v>
      </c>
      <c r="E288" s="53" t="s">
        <v>234</v>
      </c>
      <c r="F288" s="62">
        <v>600</v>
      </c>
      <c r="G288" s="279">
        <f>7716312-2000000</f>
        <v>5716312</v>
      </c>
      <c r="H288" s="279">
        <f>7716312-2000000</f>
        <v>5716312</v>
      </c>
    </row>
    <row r="289" spans="1:8" ht="15.75" x14ac:dyDescent="0.2">
      <c r="A289" s="217" t="s">
        <v>254</v>
      </c>
      <c r="B289" s="51" t="s">
        <v>266</v>
      </c>
      <c r="C289" s="55" t="s">
        <v>43</v>
      </c>
      <c r="D289" s="55" t="s">
        <v>37</v>
      </c>
      <c r="E289" s="63"/>
      <c r="F289" s="65"/>
      <c r="G289" s="328">
        <f>G290</f>
        <v>289956034</v>
      </c>
      <c r="H289" s="328">
        <f>H290</f>
        <v>279417214</v>
      </c>
    </row>
    <row r="290" spans="1:8" ht="31.5" x14ac:dyDescent="0.2">
      <c r="A290" s="58" t="s">
        <v>584</v>
      </c>
      <c r="B290" s="51" t="s">
        <v>266</v>
      </c>
      <c r="C290" s="55" t="s">
        <v>43</v>
      </c>
      <c r="D290" s="55" t="s">
        <v>37</v>
      </c>
      <c r="E290" s="63" t="s">
        <v>368</v>
      </c>
      <c r="F290" s="62"/>
      <c r="G290" s="328">
        <f>G291</f>
        <v>289956034</v>
      </c>
      <c r="H290" s="328">
        <f>H291</f>
        <v>279417214</v>
      </c>
    </row>
    <row r="291" spans="1:8" ht="47.25" x14ac:dyDescent="0.2">
      <c r="A291" s="58" t="s">
        <v>585</v>
      </c>
      <c r="B291" s="51" t="s">
        <v>266</v>
      </c>
      <c r="C291" s="55" t="s">
        <v>43</v>
      </c>
      <c r="D291" s="55" t="s">
        <v>37</v>
      </c>
      <c r="E291" s="63" t="s">
        <v>376</v>
      </c>
      <c r="F291" s="65"/>
      <c r="G291" s="328">
        <f>G292+G301+G310+G315+G326+G320+G323+G329</f>
        <v>289956034</v>
      </c>
      <c r="H291" s="328">
        <f>H292+H301+H310+H315+H326+H320+H323+H329</f>
        <v>279417214</v>
      </c>
    </row>
    <row r="292" spans="1:8" ht="15.75" x14ac:dyDescent="0.2">
      <c r="A292" s="220" t="s">
        <v>235</v>
      </c>
      <c r="B292" s="51" t="s">
        <v>266</v>
      </c>
      <c r="C292" s="55" t="s">
        <v>43</v>
      </c>
      <c r="D292" s="55" t="s">
        <v>37</v>
      </c>
      <c r="E292" s="56" t="s">
        <v>412</v>
      </c>
      <c r="F292" s="65"/>
      <c r="G292" s="328">
        <f>G293+G299+G297+G295</f>
        <v>258036852</v>
      </c>
      <c r="H292" s="328">
        <f>H293+H299+H297+H295</f>
        <v>266543448</v>
      </c>
    </row>
    <row r="293" spans="1:8" ht="110.25" x14ac:dyDescent="0.2">
      <c r="A293" s="220" t="s">
        <v>145</v>
      </c>
      <c r="B293" s="51" t="s">
        <v>266</v>
      </c>
      <c r="C293" s="55" t="s">
        <v>43</v>
      </c>
      <c r="D293" s="55" t="s">
        <v>37</v>
      </c>
      <c r="E293" s="58" t="s">
        <v>236</v>
      </c>
      <c r="F293" s="71"/>
      <c r="G293" s="328">
        <f>G294</f>
        <v>223386179</v>
      </c>
      <c r="H293" s="328">
        <f>H294</f>
        <v>223386179</v>
      </c>
    </row>
    <row r="294" spans="1:8" ht="31.5" x14ac:dyDescent="0.2">
      <c r="A294" s="218" t="s">
        <v>48</v>
      </c>
      <c r="B294" s="59" t="s">
        <v>266</v>
      </c>
      <c r="C294" s="52" t="s">
        <v>43</v>
      </c>
      <c r="D294" s="52" t="s">
        <v>37</v>
      </c>
      <c r="E294" s="60" t="s">
        <v>236</v>
      </c>
      <c r="F294" s="62">
        <v>600</v>
      </c>
      <c r="G294" s="279">
        <v>223386179</v>
      </c>
      <c r="H294" s="279">
        <v>223386179</v>
      </c>
    </row>
    <row r="295" spans="1:8" ht="63" x14ac:dyDescent="0.2">
      <c r="A295" s="296" t="s">
        <v>640</v>
      </c>
      <c r="B295" s="297" t="s">
        <v>266</v>
      </c>
      <c r="C295" s="287" t="s">
        <v>43</v>
      </c>
      <c r="D295" s="287" t="s">
        <v>37</v>
      </c>
      <c r="E295" s="350" t="s">
        <v>642</v>
      </c>
      <c r="F295" s="351"/>
      <c r="G295" s="328">
        <f>G296</f>
        <v>12455861</v>
      </c>
      <c r="H295" s="328">
        <f>H296</f>
        <v>12455861</v>
      </c>
    </row>
    <row r="296" spans="1:8" ht="31.5" x14ac:dyDescent="0.2">
      <c r="A296" s="291" t="s">
        <v>48</v>
      </c>
      <c r="B296" s="292" t="s">
        <v>266</v>
      </c>
      <c r="C296" s="293" t="s">
        <v>43</v>
      </c>
      <c r="D296" s="293" t="s">
        <v>37</v>
      </c>
      <c r="E296" s="352" t="s">
        <v>642</v>
      </c>
      <c r="F296" s="319">
        <v>600</v>
      </c>
      <c r="G296" s="279">
        <f>12455861</f>
        <v>12455861</v>
      </c>
      <c r="H296" s="279">
        <f>12455861</f>
        <v>12455861</v>
      </c>
    </row>
    <row r="297" spans="1:8" ht="47.25" x14ac:dyDescent="0.2">
      <c r="A297" s="54" t="s">
        <v>494</v>
      </c>
      <c r="B297" s="51" t="s">
        <v>266</v>
      </c>
      <c r="C297" s="286" t="s">
        <v>43</v>
      </c>
      <c r="D297" s="286" t="s">
        <v>37</v>
      </c>
      <c r="E297" s="58" t="s">
        <v>723</v>
      </c>
      <c r="F297" s="65"/>
      <c r="G297" s="328">
        <f>G298</f>
        <v>13905360</v>
      </c>
      <c r="H297" s="328">
        <f>H298</f>
        <v>13905360</v>
      </c>
    </row>
    <row r="298" spans="1:8" ht="31.5" x14ac:dyDescent="0.2">
      <c r="A298" s="61" t="s">
        <v>48</v>
      </c>
      <c r="B298" s="59" t="s">
        <v>266</v>
      </c>
      <c r="C298" s="52" t="s">
        <v>43</v>
      </c>
      <c r="D298" s="52" t="s">
        <v>37</v>
      </c>
      <c r="E298" s="60" t="s">
        <v>723</v>
      </c>
      <c r="F298" s="62">
        <v>600</v>
      </c>
      <c r="G298" s="279">
        <v>13905360</v>
      </c>
      <c r="H298" s="279">
        <v>13905360</v>
      </c>
    </row>
    <row r="299" spans="1:8" ht="31.5" x14ac:dyDescent="0.2">
      <c r="A299" s="217" t="s">
        <v>157</v>
      </c>
      <c r="B299" s="51" t="s">
        <v>266</v>
      </c>
      <c r="C299" s="55" t="s">
        <v>43</v>
      </c>
      <c r="D299" s="55" t="s">
        <v>37</v>
      </c>
      <c r="E299" s="56" t="s">
        <v>237</v>
      </c>
      <c r="F299" s="71"/>
      <c r="G299" s="328">
        <f>G300</f>
        <v>8289452</v>
      </c>
      <c r="H299" s="328">
        <f>H300</f>
        <v>16796048</v>
      </c>
    </row>
    <row r="300" spans="1:8" ht="31.5" x14ac:dyDescent="0.2">
      <c r="A300" s="218" t="s">
        <v>48</v>
      </c>
      <c r="B300" s="59" t="s">
        <v>266</v>
      </c>
      <c r="C300" s="52" t="s">
        <v>43</v>
      </c>
      <c r="D300" s="52" t="s">
        <v>37</v>
      </c>
      <c r="E300" s="53" t="s">
        <v>237</v>
      </c>
      <c r="F300" s="62">
        <v>600</v>
      </c>
      <c r="G300" s="279">
        <f>13843042-5563-5548027</f>
        <v>8289452</v>
      </c>
      <c r="H300" s="279">
        <f>16811511-5563-9900</f>
        <v>16796048</v>
      </c>
    </row>
    <row r="301" spans="1:8" ht="31.5" x14ac:dyDescent="0.2">
      <c r="A301" s="220" t="s">
        <v>238</v>
      </c>
      <c r="B301" s="51" t="s">
        <v>266</v>
      </c>
      <c r="C301" s="55" t="s">
        <v>43</v>
      </c>
      <c r="D301" s="55" t="s">
        <v>37</v>
      </c>
      <c r="E301" s="58" t="s">
        <v>413</v>
      </c>
      <c r="F301" s="62"/>
      <c r="G301" s="328">
        <f>G304+G302+G306+G308</f>
        <v>6524024</v>
      </c>
      <c r="H301" s="328">
        <f>H304+H302+H306+H308</f>
        <v>6326992</v>
      </c>
    </row>
    <row r="302" spans="1:8" ht="78.75" x14ac:dyDescent="0.2">
      <c r="A302" s="307" t="s">
        <v>548</v>
      </c>
      <c r="B302" s="51" t="s">
        <v>266</v>
      </c>
      <c r="C302" s="286" t="s">
        <v>43</v>
      </c>
      <c r="D302" s="286" t="s">
        <v>37</v>
      </c>
      <c r="E302" s="58" t="s">
        <v>502</v>
      </c>
      <c r="F302" s="62"/>
      <c r="G302" s="328">
        <f>G303</f>
        <v>342276</v>
      </c>
      <c r="H302" s="328">
        <f>H303</f>
        <v>342276</v>
      </c>
    </row>
    <row r="303" spans="1:8" ht="31.5" x14ac:dyDescent="0.2">
      <c r="A303" s="61" t="s">
        <v>48</v>
      </c>
      <c r="B303" s="59" t="s">
        <v>266</v>
      </c>
      <c r="C303" s="52" t="s">
        <v>43</v>
      </c>
      <c r="D303" s="52" t="s">
        <v>37</v>
      </c>
      <c r="E303" s="60" t="s">
        <v>502</v>
      </c>
      <c r="F303" s="62">
        <v>600</v>
      </c>
      <c r="G303" s="279">
        <v>342276</v>
      </c>
      <c r="H303" s="279">
        <v>342276</v>
      </c>
    </row>
    <row r="304" spans="1:8" ht="88.9" customHeight="1" x14ac:dyDescent="0.2">
      <c r="A304" s="277" t="s">
        <v>549</v>
      </c>
      <c r="B304" s="51" t="s">
        <v>266</v>
      </c>
      <c r="C304" s="55" t="s">
        <v>43</v>
      </c>
      <c r="D304" s="55" t="s">
        <v>37</v>
      </c>
      <c r="E304" s="58" t="s">
        <v>7</v>
      </c>
      <c r="F304" s="62"/>
      <c r="G304" s="328">
        <f>G305</f>
        <v>2503067</v>
      </c>
      <c r="H304" s="328">
        <f>H305</f>
        <v>2503067</v>
      </c>
    </row>
    <row r="305" spans="1:8" ht="31.5" x14ac:dyDescent="0.2">
      <c r="A305" s="218" t="s">
        <v>48</v>
      </c>
      <c r="B305" s="59" t="s">
        <v>266</v>
      </c>
      <c r="C305" s="52" t="s">
        <v>43</v>
      </c>
      <c r="D305" s="52" t="s">
        <v>37</v>
      </c>
      <c r="E305" s="60" t="s">
        <v>7</v>
      </c>
      <c r="F305" s="62">
        <v>600</v>
      </c>
      <c r="G305" s="279">
        <v>2503067</v>
      </c>
      <c r="H305" s="279">
        <v>2503067</v>
      </c>
    </row>
    <row r="306" spans="1:8" ht="47.25" x14ac:dyDescent="0.2">
      <c r="A306" s="296" t="s">
        <v>503</v>
      </c>
      <c r="B306" s="297" t="s">
        <v>266</v>
      </c>
      <c r="C306" s="287" t="s">
        <v>43</v>
      </c>
      <c r="D306" s="287" t="s">
        <v>37</v>
      </c>
      <c r="E306" s="298" t="s">
        <v>504</v>
      </c>
      <c r="F306" s="319"/>
      <c r="G306" s="328">
        <f>G307</f>
        <v>3181071</v>
      </c>
      <c r="H306" s="328">
        <f>H307</f>
        <v>2984039</v>
      </c>
    </row>
    <row r="307" spans="1:8" ht="31.5" x14ac:dyDescent="0.2">
      <c r="A307" s="291" t="s">
        <v>48</v>
      </c>
      <c r="B307" s="292" t="s">
        <v>266</v>
      </c>
      <c r="C307" s="293" t="s">
        <v>43</v>
      </c>
      <c r="D307" s="293" t="s">
        <v>37</v>
      </c>
      <c r="E307" s="294" t="s">
        <v>504</v>
      </c>
      <c r="F307" s="319">
        <v>600</v>
      </c>
      <c r="G307" s="279">
        <f>2767532+413539</f>
        <v>3181071</v>
      </c>
      <c r="H307" s="279">
        <f>2596114+387925</f>
        <v>2984039</v>
      </c>
    </row>
    <row r="308" spans="1:8" ht="31.5" x14ac:dyDescent="0.2">
      <c r="A308" s="217" t="s">
        <v>509</v>
      </c>
      <c r="B308" s="51" t="s">
        <v>266</v>
      </c>
      <c r="C308" s="321" t="s">
        <v>43</v>
      </c>
      <c r="D308" s="321" t="s">
        <v>37</v>
      </c>
      <c r="E308" s="58" t="s">
        <v>510</v>
      </c>
      <c r="F308" s="65"/>
      <c r="G308" s="328">
        <f>G309</f>
        <v>497610</v>
      </c>
      <c r="H308" s="328">
        <f>H309</f>
        <v>497610</v>
      </c>
    </row>
    <row r="309" spans="1:8" ht="31.5" x14ac:dyDescent="0.2">
      <c r="A309" s="218" t="s">
        <v>48</v>
      </c>
      <c r="B309" s="59" t="s">
        <v>266</v>
      </c>
      <c r="C309" s="52" t="s">
        <v>43</v>
      </c>
      <c r="D309" s="52" t="s">
        <v>37</v>
      </c>
      <c r="E309" s="60" t="s">
        <v>510</v>
      </c>
      <c r="F309" s="62">
        <v>600</v>
      </c>
      <c r="G309" s="279">
        <v>497610</v>
      </c>
      <c r="H309" s="279">
        <v>497610</v>
      </c>
    </row>
    <row r="310" spans="1:8" ht="31.5" x14ac:dyDescent="0.2">
      <c r="A310" s="220" t="s">
        <v>239</v>
      </c>
      <c r="B310" s="51" t="s">
        <v>266</v>
      </c>
      <c r="C310" s="55" t="s">
        <v>43</v>
      </c>
      <c r="D310" s="55" t="s">
        <v>37</v>
      </c>
      <c r="E310" s="58" t="s">
        <v>414</v>
      </c>
      <c r="F310" s="65"/>
      <c r="G310" s="328">
        <f>G313+G311</f>
        <v>3481047</v>
      </c>
      <c r="H310" s="328">
        <f>H313+H311</f>
        <v>3481047</v>
      </c>
    </row>
    <row r="311" spans="1:8" ht="31.5" x14ac:dyDescent="0.2">
      <c r="A311" s="69" t="s">
        <v>498</v>
      </c>
      <c r="B311" s="51" t="s">
        <v>266</v>
      </c>
      <c r="C311" s="286" t="s">
        <v>43</v>
      </c>
      <c r="D311" s="286" t="s">
        <v>37</v>
      </c>
      <c r="E311" s="58" t="s">
        <v>499</v>
      </c>
      <c r="F311" s="65"/>
      <c r="G311" s="328">
        <f>G312</f>
        <v>362398</v>
      </c>
      <c r="H311" s="328">
        <f>H312</f>
        <v>362398</v>
      </c>
    </row>
    <row r="312" spans="1:8" ht="31.5" x14ac:dyDescent="0.2">
      <c r="A312" s="61" t="s">
        <v>48</v>
      </c>
      <c r="B312" s="59" t="s">
        <v>266</v>
      </c>
      <c r="C312" s="52" t="s">
        <v>43</v>
      </c>
      <c r="D312" s="52" t="s">
        <v>37</v>
      </c>
      <c r="E312" s="60" t="s">
        <v>499</v>
      </c>
      <c r="F312" s="70">
        <v>600</v>
      </c>
      <c r="G312" s="279">
        <v>362398</v>
      </c>
      <c r="H312" s="279">
        <v>362398</v>
      </c>
    </row>
    <row r="313" spans="1:8" ht="31.5" x14ac:dyDescent="0.2">
      <c r="A313" s="220" t="s">
        <v>240</v>
      </c>
      <c r="B313" s="51" t="s">
        <v>266</v>
      </c>
      <c r="C313" s="55" t="s">
        <v>43</v>
      </c>
      <c r="D313" s="55" t="s">
        <v>37</v>
      </c>
      <c r="E313" s="58" t="s">
        <v>241</v>
      </c>
      <c r="F313" s="71"/>
      <c r="G313" s="328">
        <f>G314</f>
        <v>3118649</v>
      </c>
      <c r="H313" s="328">
        <f>H314</f>
        <v>3118649</v>
      </c>
    </row>
    <row r="314" spans="1:8" ht="31.5" x14ac:dyDescent="0.2">
      <c r="A314" s="218" t="s">
        <v>48</v>
      </c>
      <c r="B314" s="59" t="s">
        <v>266</v>
      </c>
      <c r="C314" s="52" t="s">
        <v>43</v>
      </c>
      <c r="D314" s="52" t="s">
        <v>37</v>
      </c>
      <c r="E314" s="60" t="s">
        <v>241</v>
      </c>
      <c r="F314" s="70">
        <v>600</v>
      </c>
      <c r="G314" s="279">
        <v>3118649</v>
      </c>
      <c r="H314" s="279">
        <v>3118649</v>
      </c>
    </row>
    <row r="315" spans="1:8" ht="31.5" x14ac:dyDescent="0.2">
      <c r="A315" s="217" t="s">
        <v>477</v>
      </c>
      <c r="B315" s="51" t="s">
        <v>266</v>
      </c>
      <c r="C315" s="273" t="s">
        <v>43</v>
      </c>
      <c r="D315" s="273" t="s">
        <v>37</v>
      </c>
      <c r="E315" s="58" t="s">
        <v>478</v>
      </c>
      <c r="F315" s="70"/>
      <c r="G315" s="328">
        <f>G318+G316</f>
        <v>2787580</v>
      </c>
      <c r="H315" s="328">
        <f>H318+H316</f>
        <v>2787580</v>
      </c>
    </row>
    <row r="316" spans="1:8" ht="63" x14ac:dyDescent="0.2">
      <c r="A316" s="217" t="s">
        <v>500</v>
      </c>
      <c r="B316" s="51" t="s">
        <v>266</v>
      </c>
      <c r="C316" s="286" t="s">
        <v>43</v>
      </c>
      <c r="D316" s="286" t="s">
        <v>37</v>
      </c>
      <c r="E316" s="58" t="s">
        <v>501</v>
      </c>
      <c r="F316" s="70"/>
      <c r="G316" s="328">
        <f>G317</f>
        <v>821016</v>
      </c>
      <c r="H316" s="328">
        <f>H317</f>
        <v>821016</v>
      </c>
    </row>
    <row r="317" spans="1:8" ht="31.5" x14ac:dyDescent="0.2">
      <c r="A317" s="218" t="s">
        <v>48</v>
      </c>
      <c r="B317" s="59" t="s">
        <v>266</v>
      </c>
      <c r="C317" s="52" t="s">
        <v>43</v>
      </c>
      <c r="D317" s="52" t="s">
        <v>37</v>
      </c>
      <c r="E317" s="60" t="s">
        <v>501</v>
      </c>
      <c r="F317" s="70">
        <v>600</v>
      </c>
      <c r="G317" s="279">
        <v>821016</v>
      </c>
      <c r="H317" s="279">
        <v>821016</v>
      </c>
    </row>
    <row r="318" spans="1:8" ht="63" x14ac:dyDescent="0.2">
      <c r="A318" s="217" t="s">
        <v>479</v>
      </c>
      <c r="B318" s="51" t="s">
        <v>266</v>
      </c>
      <c r="C318" s="273" t="s">
        <v>43</v>
      </c>
      <c r="D318" s="273" t="s">
        <v>37</v>
      </c>
      <c r="E318" s="58" t="s">
        <v>480</v>
      </c>
      <c r="F318" s="71"/>
      <c r="G318" s="328">
        <f>G319</f>
        <v>1966564</v>
      </c>
      <c r="H318" s="328">
        <f>H319</f>
        <v>1966564</v>
      </c>
    </row>
    <row r="319" spans="1:8" ht="31.5" x14ac:dyDescent="0.2">
      <c r="A319" s="218" t="s">
        <v>48</v>
      </c>
      <c r="B319" s="59" t="s">
        <v>266</v>
      </c>
      <c r="C319" s="52" t="s">
        <v>43</v>
      </c>
      <c r="D319" s="52" t="s">
        <v>37</v>
      </c>
      <c r="E319" s="60" t="s">
        <v>480</v>
      </c>
      <c r="F319" s="70">
        <v>600</v>
      </c>
      <c r="G319" s="279">
        <v>1966564</v>
      </c>
      <c r="H319" s="279">
        <v>1966564</v>
      </c>
    </row>
    <row r="320" spans="1:8" ht="15.75" x14ac:dyDescent="0.2">
      <c r="A320" s="320" t="s">
        <v>507</v>
      </c>
      <c r="B320" s="51" t="s">
        <v>266</v>
      </c>
      <c r="C320" s="288" t="s">
        <v>43</v>
      </c>
      <c r="D320" s="288" t="s">
        <v>37</v>
      </c>
      <c r="E320" s="58" t="s">
        <v>508</v>
      </c>
      <c r="F320" s="70"/>
      <c r="G320" s="328">
        <f>G321</f>
        <v>9015540</v>
      </c>
      <c r="H320" s="328">
        <f>H321</f>
        <v>0</v>
      </c>
    </row>
    <row r="321" spans="1:8" ht="149.44999999999999" customHeight="1" x14ac:dyDescent="0.2">
      <c r="A321" s="320" t="s">
        <v>721</v>
      </c>
      <c r="B321" s="51" t="s">
        <v>266</v>
      </c>
      <c r="C321" s="288" t="s">
        <v>43</v>
      </c>
      <c r="D321" s="288" t="s">
        <v>37</v>
      </c>
      <c r="E321" s="58" t="s">
        <v>689</v>
      </c>
      <c r="F321" s="70"/>
      <c r="G321" s="279">
        <f>G322</f>
        <v>9015540</v>
      </c>
      <c r="H321" s="279">
        <f>H322</f>
        <v>0</v>
      </c>
    </row>
    <row r="322" spans="1:8" ht="31.5" x14ac:dyDescent="0.2">
      <c r="A322" s="218" t="s">
        <v>48</v>
      </c>
      <c r="B322" s="59" t="s">
        <v>266</v>
      </c>
      <c r="C322" s="52" t="s">
        <v>43</v>
      </c>
      <c r="D322" s="52" t="s">
        <v>37</v>
      </c>
      <c r="E322" s="60" t="s">
        <v>689</v>
      </c>
      <c r="F322" s="70">
        <v>600</v>
      </c>
      <c r="G322" s="279">
        <f>8835229+180311</f>
        <v>9015540</v>
      </c>
      <c r="H322" s="279"/>
    </row>
    <row r="323" spans="1:8" s="379" customFormat="1" ht="15.75" x14ac:dyDescent="0.2">
      <c r="A323" s="384" t="s">
        <v>670</v>
      </c>
      <c r="B323" s="297" t="s">
        <v>266</v>
      </c>
      <c r="C323" s="287" t="s">
        <v>43</v>
      </c>
      <c r="D323" s="287" t="s">
        <v>37</v>
      </c>
      <c r="E323" s="298" t="s">
        <v>671</v>
      </c>
      <c r="F323" s="295"/>
      <c r="G323" s="328">
        <f>G324</f>
        <v>2765050</v>
      </c>
      <c r="H323" s="328">
        <f>H324</f>
        <v>0</v>
      </c>
    </row>
    <row r="324" spans="1:8" s="379" customFormat="1" ht="72.599999999999994" customHeight="1" x14ac:dyDescent="0.2">
      <c r="A324" s="296" t="s">
        <v>695</v>
      </c>
      <c r="B324" s="297" t="s">
        <v>266</v>
      </c>
      <c r="C324" s="287" t="s">
        <v>43</v>
      </c>
      <c r="D324" s="287" t="s">
        <v>37</v>
      </c>
      <c r="E324" s="298" t="s">
        <v>694</v>
      </c>
      <c r="F324" s="299"/>
      <c r="G324" s="328">
        <f>G325</f>
        <v>2765050</v>
      </c>
      <c r="H324" s="328">
        <f>H325</f>
        <v>0</v>
      </c>
    </row>
    <row r="325" spans="1:8" s="379" customFormat="1" ht="31.5" x14ac:dyDescent="0.2">
      <c r="A325" s="291" t="s">
        <v>48</v>
      </c>
      <c r="B325" s="292" t="s">
        <v>266</v>
      </c>
      <c r="C325" s="293" t="s">
        <v>43</v>
      </c>
      <c r="D325" s="293" t="s">
        <v>37</v>
      </c>
      <c r="E325" s="294" t="s">
        <v>694</v>
      </c>
      <c r="F325" s="295">
        <v>600</v>
      </c>
      <c r="G325" s="279">
        <f>1797284+967766</f>
        <v>2765050</v>
      </c>
      <c r="H325" s="279"/>
    </row>
    <row r="326" spans="1:8" ht="15.75" x14ac:dyDescent="0.2">
      <c r="A326" s="217" t="s">
        <v>505</v>
      </c>
      <c r="B326" s="51" t="s">
        <v>266</v>
      </c>
      <c r="C326" s="288" t="s">
        <v>43</v>
      </c>
      <c r="D326" s="288" t="s">
        <v>37</v>
      </c>
      <c r="E326" s="58" t="s">
        <v>506</v>
      </c>
      <c r="F326" s="70"/>
      <c r="G326" s="328">
        <f>G327</f>
        <v>7067794</v>
      </c>
      <c r="H326" s="328">
        <f>H327</f>
        <v>0</v>
      </c>
    </row>
    <row r="327" spans="1:8" ht="87" customHeight="1" x14ac:dyDescent="0.2">
      <c r="A327" s="217" t="s">
        <v>722</v>
      </c>
      <c r="B327" s="51" t="s">
        <v>266</v>
      </c>
      <c r="C327" s="288" t="s">
        <v>43</v>
      </c>
      <c r="D327" s="288" t="s">
        <v>37</v>
      </c>
      <c r="E327" s="58" t="s">
        <v>684</v>
      </c>
      <c r="F327" s="71"/>
      <c r="G327" s="279">
        <f>G328</f>
        <v>7067794</v>
      </c>
      <c r="H327" s="328">
        <f>H328</f>
        <v>0</v>
      </c>
    </row>
    <row r="328" spans="1:8" ht="31.5" x14ac:dyDescent="0.2">
      <c r="A328" s="218" t="s">
        <v>48</v>
      </c>
      <c r="B328" s="59" t="s">
        <v>266</v>
      </c>
      <c r="C328" s="52" t="s">
        <v>43</v>
      </c>
      <c r="D328" s="52" t="s">
        <v>37</v>
      </c>
      <c r="E328" s="60" t="s">
        <v>684</v>
      </c>
      <c r="F328" s="70">
        <v>600</v>
      </c>
      <c r="G328" s="279">
        <f>6926438+141356</f>
        <v>7067794</v>
      </c>
      <c r="H328" s="279"/>
    </row>
    <row r="329" spans="1:8" ht="31.5" x14ac:dyDescent="0.2">
      <c r="A329" s="296" t="s">
        <v>704</v>
      </c>
      <c r="B329" s="343" t="s">
        <v>266</v>
      </c>
      <c r="C329" s="343" t="s">
        <v>43</v>
      </c>
      <c r="D329" s="343" t="s">
        <v>37</v>
      </c>
      <c r="E329" s="375" t="s">
        <v>705</v>
      </c>
      <c r="F329" s="343"/>
      <c r="G329" s="328">
        <f>G330</f>
        <v>278147</v>
      </c>
      <c r="H329" s="328">
        <f>H330</f>
        <v>278147</v>
      </c>
    </row>
    <row r="330" spans="1:8" ht="63" x14ac:dyDescent="0.2">
      <c r="A330" s="296" t="s">
        <v>706</v>
      </c>
      <c r="B330" s="343" t="s">
        <v>266</v>
      </c>
      <c r="C330" s="343" t="s">
        <v>43</v>
      </c>
      <c r="D330" s="343" t="s">
        <v>37</v>
      </c>
      <c r="E330" s="375" t="s">
        <v>707</v>
      </c>
      <c r="F330" s="343"/>
      <c r="G330" s="328">
        <f>G331</f>
        <v>278147</v>
      </c>
      <c r="H330" s="328">
        <f>H331</f>
        <v>278147</v>
      </c>
    </row>
    <row r="331" spans="1:8" ht="31.5" x14ac:dyDescent="0.2">
      <c r="A331" s="291" t="s">
        <v>48</v>
      </c>
      <c r="B331" s="345" t="s">
        <v>266</v>
      </c>
      <c r="C331" s="345" t="s">
        <v>43</v>
      </c>
      <c r="D331" s="345" t="s">
        <v>37</v>
      </c>
      <c r="E331" s="378" t="s">
        <v>707</v>
      </c>
      <c r="F331" s="345" t="s">
        <v>312</v>
      </c>
      <c r="G331" s="279">
        <f>272584+5563</f>
        <v>278147</v>
      </c>
      <c r="H331" s="279">
        <f>272584+5563</f>
        <v>278147</v>
      </c>
    </row>
    <row r="332" spans="1:8" ht="15.75" x14ac:dyDescent="0.2">
      <c r="A332" s="217" t="s">
        <v>272</v>
      </c>
      <c r="B332" s="51" t="s">
        <v>266</v>
      </c>
      <c r="C332" s="55" t="s">
        <v>43</v>
      </c>
      <c r="D332" s="82" t="s">
        <v>38</v>
      </c>
      <c r="E332" s="60"/>
      <c r="F332" s="70"/>
      <c r="G332" s="328">
        <f>G333</f>
        <v>5710897</v>
      </c>
      <c r="H332" s="328">
        <f>H333</f>
        <v>5710897</v>
      </c>
    </row>
    <row r="333" spans="1:8" ht="31.5" x14ac:dyDescent="0.2">
      <c r="A333" s="58" t="s">
        <v>584</v>
      </c>
      <c r="B333" s="51" t="s">
        <v>266</v>
      </c>
      <c r="C333" s="55" t="s">
        <v>43</v>
      </c>
      <c r="D333" s="82" t="s">
        <v>38</v>
      </c>
      <c r="E333" s="63" t="s">
        <v>368</v>
      </c>
      <c r="F333" s="70"/>
      <c r="G333" s="328">
        <f>G334</f>
        <v>5710897</v>
      </c>
      <c r="H333" s="328">
        <f>H334</f>
        <v>5710897</v>
      </c>
    </row>
    <row r="334" spans="1:8" ht="63" x14ac:dyDescent="0.2">
      <c r="A334" s="58" t="s">
        <v>586</v>
      </c>
      <c r="B334" s="51" t="s">
        <v>266</v>
      </c>
      <c r="C334" s="55" t="s">
        <v>43</v>
      </c>
      <c r="D334" s="82" t="s">
        <v>38</v>
      </c>
      <c r="E334" s="63" t="s">
        <v>383</v>
      </c>
      <c r="F334" s="65"/>
      <c r="G334" s="328">
        <f>G335+G340</f>
        <v>5710897</v>
      </c>
      <c r="H334" s="328">
        <f>H335+H340</f>
        <v>5710897</v>
      </c>
    </row>
    <row r="335" spans="1:8" ht="31.5" x14ac:dyDescent="0.2">
      <c r="A335" s="58" t="s">
        <v>242</v>
      </c>
      <c r="B335" s="51" t="s">
        <v>266</v>
      </c>
      <c r="C335" s="55" t="s">
        <v>43</v>
      </c>
      <c r="D335" s="82" t="s">
        <v>38</v>
      </c>
      <c r="E335" s="58" t="s">
        <v>415</v>
      </c>
      <c r="F335" s="71"/>
      <c r="G335" s="328">
        <f>G336+G338</f>
        <v>3812081</v>
      </c>
      <c r="H335" s="328">
        <f>H336+H338</f>
        <v>3812081</v>
      </c>
    </row>
    <row r="336" spans="1:8" ht="31.5" x14ac:dyDescent="0.2">
      <c r="A336" s="218" t="s">
        <v>157</v>
      </c>
      <c r="B336" s="59" t="s">
        <v>266</v>
      </c>
      <c r="C336" s="52" t="s">
        <v>43</v>
      </c>
      <c r="D336" s="83" t="s">
        <v>38</v>
      </c>
      <c r="E336" s="53" t="s">
        <v>243</v>
      </c>
      <c r="F336" s="71"/>
      <c r="G336" s="279">
        <f>G337</f>
        <v>3533556</v>
      </c>
      <c r="H336" s="279">
        <f>H337</f>
        <v>3533556</v>
      </c>
    </row>
    <row r="337" spans="1:8" ht="31.5" x14ac:dyDescent="0.2">
      <c r="A337" s="291" t="s">
        <v>48</v>
      </c>
      <c r="B337" s="59" t="s">
        <v>266</v>
      </c>
      <c r="C337" s="52" t="s">
        <v>43</v>
      </c>
      <c r="D337" s="83" t="s">
        <v>38</v>
      </c>
      <c r="E337" s="53" t="s">
        <v>243</v>
      </c>
      <c r="F337" s="62">
        <v>600</v>
      </c>
      <c r="G337" s="279">
        <f>4533556-1000000</f>
        <v>3533556</v>
      </c>
      <c r="H337" s="279">
        <f>4533556-1000000</f>
        <v>3533556</v>
      </c>
    </row>
    <row r="338" spans="1:8" ht="63" x14ac:dyDescent="0.2">
      <c r="A338" s="296" t="s">
        <v>640</v>
      </c>
      <c r="B338" s="297" t="s">
        <v>266</v>
      </c>
      <c r="C338" s="287" t="s">
        <v>43</v>
      </c>
      <c r="D338" s="343" t="s">
        <v>38</v>
      </c>
      <c r="E338" s="350" t="s">
        <v>643</v>
      </c>
      <c r="F338" s="351"/>
      <c r="G338" s="328">
        <f>G339</f>
        <v>278525</v>
      </c>
      <c r="H338" s="328">
        <f>H339</f>
        <v>278525</v>
      </c>
    </row>
    <row r="339" spans="1:8" ht="31.5" x14ac:dyDescent="0.2">
      <c r="A339" s="291" t="s">
        <v>48</v>
      </c>
      <c r="B339" s="292" t="s">
        <v>266</v>
      </c>
      <c r="C339" s="293" t="s">
        <v>43</v>
      </c>
      <c r="D339" s="345" t="s">
        <v>38</v>
      </c>
      <c r="E339" s="352" t="s">
        <v>643</v>
      </c>
      <c r="F339" s="319">
        <v>600</v>
      </c>
      <c r="G339" s="279">
        <v>278525</v>
      </c>
      <c r="H339" s="279">
        <v>278525</v>
      </c>
    </row>
    <row r="340" spans="1:8" ht="47.25" x14ac:dyDescent="0.2">
      <c r="A340" s="296" t="s">
        <v>644</v>
      </c>
      <c r="B340" s="297" t="s">
        <v>266</v>
      </c>
      <c r="C340" s="287" t="s">
        <v>43</v>
      </c>
      <c r="D340" s="343" t="s">
        <v>38</v>
      </c>
      <c r="E340" s="350" t="s">
        <v>645</v>
      </c>
      <c r="F340" s="351"/>
      <c r="G340" s="279">
        <f>G341</f>
        <v>1898816</v>
      </c>
      <c r="H340" s="279">
        <f>H341</f>
        <v>1898816</v>
      </c>
    </row>
    <row r="341" spans="1:8" ht="47.25" x14ac:dyDescent="0.2">
      <c r="A341" s="291" t="s">
        <v>646</v>
      </c>
      <c r="B341" s="292" t="s">
        <v>266</v>
      </c>
      <c r="C341" s="293" t="s">
        <v>43</v>
      </c>
      <c r="D341" s="345" t="s">
        <v>38</v>
      </c>
      <c r="E341" s="352" t="s">
        <v>647</v>
      </c>
      <c r="F341" s="351"/>
      <c r="G341" s="279">
        <f>G342</f>
        <v>1898816</v>
      </c>
      <c r="H341" s="279">
        <f>H342</f>
        <v>1898816</v>
      </c>
    </row>
    <row r="342" spans="1:8" ht="31.5" x14ac:dyDescent="0.2">
      <c r="A342" s="291" t="s">
        <v>48</v>
      </c>
      <c r="B342" s="292" t="s">
        <v>266</v>
      </c>
      <c r="C342" s="293" t="s">
        <v>43</v>
      </c>
      <c r="D342" s="345" t="s">
        <v>38</v>
      </c>
      <c r="E342" s="352" t="s">
        <v>647</v>
      </c>
      <c r="F342" s="319">
        <v>600</v>
      </c>
      <c r="G342" s="279">
        <v>1898816</v>
      </c>
      <c r="H342" s="279">
        <v>1898816</v>
      </c>
    </row>
    <row r="343" spans="1:8" ht="15.75" x14ac:dyDescent="0.2">
      <c r="A343" s="217" t="s">
        <v>14</v>
      </c>
      <c r="B343" s="51" t="s">
        <v>266</v>
      </c>
      <c r="C343" s="55" t="s">
        <v>43</v>
      </c>
      <c r="D343" s="55" t="s">
        <v>41</v>
      </c>
      <c r="E343" s="63"/>
      <c r="F343" s="62"/>
      <c r="G343" s="328">
        <f>G344+G353</f>
        <v>3324376</v>
      </c>
      <c r="H343" s="328">
        <f>H344+H353</f>
        <v>3324376</v>
      </c>
    </row>
    <row r="344" spans="1:8" ht="31.5" x14ac:dyDescent="0.2">
      <c r="A344" s="58" t="s">
        <v>584</v>
      </c>
      <c r="B344" s="51" t="s">
        <v>266</v>
      </c>
      <c r="C344" s="55" t="s">
        <v>43</v>
      </c>
      <c r="D344" s="55" t="s">
        <v>41</v>
      </c>
      <c r="E344" s="63" t="s">
        <v>368</v>
      </c>
      <c r="F344" s="65"/>
      <c r="G344" s="328">
        <f t="shared" ref="G344:H346" si="24">G345</f>
        <v>2202175</v>
      </c>
      <c r="H344" s="328">
        <f t="shared" si="24"/>
        <v>2202175</v>
      </c>
    </row>
    <row r="345" spans="1:8" ht="63" x14ac:dyDescent="0.2">
      <c r="A345" s="58" t="s">
        <v>590</v>
      </c>
      <c r="B345" s="51" t="s">
        <v>266</v>
      </c>
      <c r="C345" s="55" t="s">
        <v>43</v>
      </c>
      <c r="D345" s="55" t="s">
        <v>41</v>
      </c>
      <c r="E345" s="63" t="s">
        <v>380</v>
      </c>
      <c r="F345" s="65"/>
      <c r="G345" s="328">
        <f>G346+G350</f>
        <v>2202175</v>
      </c>
      <c r="H345" s="328">
        <f>H346+H350</f>
        <v>2202175</v>
      </c>
    </row>
    <row r="346" spans="1:8" ht="66" customHeight="1" x14ac:dyDescent="0.2">
      <c r="A346" s="220" t="s">
        <v>591</v>
      </c>
      <c r="B346" s="51" t="s">
        <v>266</v>
      </c>
      <c r="C346" s="55" t="s">
        <v>43</v>
      </c>
      <c r="D346" s="55" t="s">
        <v>41</v>
      </c>
      <c r="E346" s="58" t="s">
        <v>419</v>
      </c>
      <c r="F346" s="71"/>
      <c r="G346" s="328">
        <f t="shared" si="24"/>
        <v>2167522</v>
      </c>
      <c r="H346" s="328">
        <f t="shared" si="24"/>
        <v>2167522</v>
      </c>
    </row>
    <row r="347" spans="1:8" ht="31.5" x14ac:dyDescent="0.2">
      <c r="A347" s="218" t="s">
        <v>157</v>
      </c>
      <c r="B347" s="59" t="s">
        <v>266</v>
      </c>
      <c r="C347" s="52" t="s">
        <v>43</v>
      </c>
      <c r="D347" s="52" t="s">
        <v>41</v>
      </c>
      <c r="E347" s="60" t="s">
        <v>244</v>
      </c>
      <c r="F347" s="70"/>
      <c r="G347" s="328">
        <f>G348+G349</f>
        <v>2167522</v>
      </c>
      <c r="H347" s="328">
        <f>H348+H349</f>
        <v>2167522</v>
      </c>
    </row>
    <row r="348" spans="1:8" ht="63" x14ac:dyDescent="0.2">
      <c r="A348" s="218" t="s">
        <v>47</v>
      </c>
      <c r="B348" s="59" t="s">
        <v>266</v>
      </c>
      <c r="C348" s="52" t="s">
        <v>43</v>
      </c>
      <c r="D348" s="52" t="s">
        <v>41</v>
      </c>
      <c r="E348" s="60" t="s">
        <v>244</v>
      </c>
      <c r="F348" s="62">
        <v>100</v>
      </c>
      <c r="G348" s="279">
        <v>2132968</v>
      </c>
      <c r="H348" s="279">
        <v>2132968</v>
      </c>
    </row>
    <row r="349" spans="1:8" ht="31.5" x14ac:dyDescent="0.2">
      <c r="A349" s="218" t="s">
        <v>151</v>
      </c>
      <c r="B349" s="59" t="s">
        <v>266</v>
      </c>
      <c r="C349" s="52" t="s">
        <v>43</v>
      </c>
      <c r="D349" s="52" t="s">
        <v>41</v>
      </c>
      <c r="E349" s="60" t="s">
        <v>244</v>
      </c>
      <c r="F349" s="62">
        <v>200</v>
      </c>
      <c r="G349" s="279">
        <v>34554</v>
      </c>
      <c r="H349" s="279">
        <v>34554</v>
      </c>
    </row>
    <row r="350" spans="1:8" ht="31.5" x14ac:dyDescent="0.2">
      <c r="A350" s="277" t="s">
        <v>717</v>
      </c>
      <c r="B350" s="297" t="s">
        <v>266</v>
      </c>
      <c r="C350" s="287" t="s">
        <v>43</v>
      </c>
      <c r="D350" s="287" t="s">
        <v>41</v>
      </c>
      <c r="E350" s="298" t="s">
        <v>718</v>
      </c>
      <c r="F350" s="351"/>
      <c r="G350" s="328">
        <f>G351</f>
        <v>34653</v>
      </c>
      <c r="H350" s="328">
        <f>H351</f>
        <v>34653</v>
      </c>
    </row>
    <row r="351" spans="1:8" ht="47.25" x14ac:dyDescent="0.2">
      <c r="A351" s="294" t="s">
        <v>212</v>
      </c>
      <c r="B351" s="292" t="s">
        <v>266</v>
      </c>
      <c r="C351" s="293" t="s">
        <v>43</v>
      </c>
      <c r="D351" s="293" t="s">
        <v>41</v>
      </c>
      <c r="E351" s="294" t="s">
        <v>719</v>
      </c>
      <c r="F351" s="295"/>
      <c r="G351" s="279">
        <f>G352</f>
        <v>34653</v>
      </c>
      <c r="H351" s="279">
        <f>H352</f>
        <v>34653</v>
      </c>
    </row>
    <row r="352" spans="1:8" ht="63" x14ac:dyDescent="0.2">
      <c r="A352" s="291" t="s">
        <v>47</v>
      </c>
      <c r="B352" s="292" t="s">
        <v>266</v>
      </c>
      <c r="C352" s="293" t="s">
        <v>43</v>
      </c>
      <c r="D352" s="293" t="s">
        <v>41</v>
      </c>
      <c r="E352" s="294" t="s">
        <v>719</v>
      </c>
      <c r="F352" s="319">
        <v>100</v>
      </c>
      <c r="G352" s="279">
        <v>34653</v>
      </c>
      <c r="H352" s="279">
        <v>34653</v>
      </c>
    </row>
    <row r="353" spans="1:8" ht="63" x14ac:dyDescent="0.2">
      <c r="A353" s="58" t="s">
        <v>587</v>
      </c>
      <c r="B353" s="51" t="s">
        <v>266</v>
      </c>
      <c r="C353" s="385" t="s">
        <v>43</v>
      </c>
      <c r="D353" s="385" t="s">
        <v>41</v>
      </c>
      <c r="E353" s="63" t="s">
        <v>369</v>
      </c>
      <c r="F353" s="62"/>
      <c r="G353" s="328">
        <f t="shared" ref="G353:H356" si="25">G354</f>
        <v>1122201</v>
      </c>
      <c r="H353" s="328">
        <f t="shared" si="25"/>
        <v>1122201</v>
      </c>
    </row>
    <row r="354" spans="1:8" ht="78.75" x14ac:dyDescent="0.2">
      <c r="A354" s="58" t="s">
        <v>589</v>
      </c>
      <c r="B354" s="51" t="s">
        <v>266</v>
      </c>
      <c r="C354" s="385" t="s">
        <v>43</v>
      </c>
      <c r="D354" s="385" t="s">
        <v>41</v>
      </c>
      <c r="E354" s="63" t="s">
        <v>381</v>
      </c>
      <c r="F354" s="65"/>
      <c r="G354" s="328">
        <f t="shared" si="25"/>
        <v>1122201</v>
      </c>
      <c r="H354" s="328">
        <f t="shared" si="25"/>
        <v>1122201</v>
      </c>
    </row>
    <row r="355" spans="1:8" ht="31.5" x14ac:dyDescent="0.2">
      <c r="A355" s="217" t="s">
        <v>200</v>
      </c>
      <c r="B355" s="51" t="s">
        <v>266</v>
      </c>
      <c r="C355" s="385" t="s">
        <v>43</v>
      </c>
      <c r="D355" s="385" t="s">
        <v>41</v>
      </c>
      <c r="E355" s="58" t="s">
        <v>418</v>
      </c>
      <c r="F355" s="65"/>
      <c r="G355" s="328">
        <f t="shared" si="25"/>
        <v>1122201</v>
      </c>
      <c r="H355" s="328">
        <f t="shared" si="25"/>
        <v>1122201</v>
      </c>
    </row>
    <row r="356" spans="1:8" ht="31.5" x14ac:dyDescent="0.2">
      <c r="A356" s="217" t="s">
        <v>157</v>
      </c>
      <c r="B356" s="51" t="s">
        <v>266</v>
      </c>
      <c r="C356" s="385" t="s">
        <v>43</v>
      </c>
      <c r="D356" s="385" t="s">
        <v>41</v>
      </c>
      <c r="E356" s="58" t="s">
        <v>210</v>
      </c>
      <c r="F356" s="65"/>
      <c r="G356" s="328">
        <f t="shared" si="25"/>
        <v>1122201</v>
      </c>
      <c r="H356" s="328">
        <f t="shared" si="25"/>
        <v>1122201</v>
      </c>
    </row>
    <row r="357" spans="1:8" ht="31.5" x14ac:dyDescent="0.2">
      <c r="A357" s="218" t="s">
        <v>48</v>
      </c>
      <c r="B357" s="59" t="s">
        <v>266</v>
      </c>
      <c r="C357" s="52" t="s">
        <v>43</v>
      </c>
      <c r="D357" s="52" t="s">
        <v>41</v>
      </c>
      <c r="E357" s="60" t="s">
        <v>210</v>
      </c>
      <c r="F357" s="62">
        <v>600</v>
      </c>
      <c r="G357" s="279">
        <v>1122201</v>
      </c>
      <c r="H357" s="279">
        <v>1122201</v>
      </c>
    </row>
    <row r="358" spans="1:8" ht="15.75" x14ac:dyDescent="0.2">
      <c r="A358" s="217" t="s">
        <v>163</v>
      </c>
      <c r="B358" s="51" t="s">
        <v>266</v>
      </c>
      <c r="C358" s="55" t="s">
        <v>45</v>
      </c>
      <c r="D358" s="55"/>
      <c r="E358" s="63"/>
      <c r="F358" s="62"/>
      <c r="G358" s="328">
        <f>G359</f>
        <v>490777</v>
      </c>
      <c r="H358" s="328">
        <f>H359</f>
        <v>490777</v>
      </c>
    </row>
    <row r="359" spans="1:8" ht="15.75" x14ac:dyDescent="0.2">
      <c r="A359" s="217" t="s">
        <v>164</v>
      </c>
      <c r="B359" s="51" t="s">
        <v>266</v>
      </c>
      <c r="C359" s="55" t="s">
        <v>45</v>
      </c>
      <c r="D359" s="55" t="s">
        <v>39</v>
      </c>
      <c r="E359" s="63"/>
      <c r="F359" s="65"/>
      <c r="G359" s="328">
        <f t="shared" ref="G359:H363" si="26">G360</f>
        <v>490777</v>
      </c>
      <c r="H359" s="328">
        <f t="shared" si="26"/>
        <v>490777</v>
      </c>
    </row>
    <row r="360" spans="1:8" ht="31.5" x14ac:dyDescent="0.2">
      <c r="A360" s="58" t="s">
        <v>584</v>
      </c>
      <c r="B360" s="51" t="s">
        <v>266</v>
      </c>
      <c r="C360" s="55" t="s">
        <v>45</v>
      </c>
      <c r="D360" s="55" t="s">
        <v>39</v>
      </c>
      <c r="E360" s="63" t="s">
        <v>368</v>
      </c>
      <c r="F360" s="65"/>
      <c r="G360" s="328">
        <f t="shared" si="26"/>
        <v>490777</v>
      </c>
      <c r="H360" s="328">
        <f t="shared" si="26"/>
        <v>490777</v>
      </c>
    </row>
    <row r="361" spans="1:8" ht="47.25" x14ac:dyDescent="0.2">
      <c r="A361" s="58" t="s">
        <v>598</v>
      </c>
      <c r="B361" s="51" t="s">
        <v>266</v>
      </c>
      <c r="C361" s="55" t="s">
        <v>45</v>
      </c>
      <c r="D361" s="55" t="s">
        <v>39</v>
      </c>
      <c r="E361" s="63" t="s">
        <v>376</v>
      </c>
      <c r="F361" s="65"/>
      <c r="G361" s="328">
        <f t="shared" si="26"/>
        <v>490777</v>
      </c>
      <c r="H361" s="328">
        <f t="shared" si="26"/>
        <v>490777</v>
      </c>
    </row>
    <row r="362" spans="1:8" ht="15.75" x14ac:dyDescent="0.2">
      <c r="A362" s="220" t="s">
        <v>232</v>
      </c>
      <c r="B362" s="51" t="s">
        <v>266</v>
      </c>
      <c r="C362" s="55" t="s">
        <v>45</v>
      </c>
      <c r="D362" s="55" t="s">
        <v>39</v>
      </c>
      <c r="E362" s="58" t="s">
        <v>411</v>
      </c>
      <c r="F362" s="71"/>
      <c r="G362" s="328">
        <f t="shared" si="26"/>
        <v>490777</v>
      </c>
      <c r="H362" s="328">
        <f t="shared" si="26"/>
        <v>490777</v>
      </c>
    </row>
    <row r="363" spans="1:8" ht="15.75" x14ac:dyDescent="0.2">
      <c r="A363" s="218" t="s">
        <v>33</v>
      </c>
      <c r="B363" s="59" t="s">
        <v>266</v>
      </c>
      <c r="C363" s="52" t="s">
        <v>45</v>
      </c>
      <c r="D363" s="52" t="s">
        <v>39</v>
      </c>
      <c r="E363" s="60" t="s">
        <v>245</v>
      </c>
      <c r="F363" s="70"/>
      <c r="G363" s="279">
        <f t="shared" si="26"/>
        <v>490777</v>
      </c>
      <c r="H363" s="279">
        <f t="shared" si="26"/>
        <v>490777</v>
      </c>
    </row>
    <row r="364" spans="1:8" ht="15.75" x14ac:dyDescent="0.2">
      <c r="A364" s="218" t="s">
        <v>275</v>
      </c>
      <c r="B364" s="59" t="s">
        <v>266</v>
      </c>
      <c r="C364" s="52" t="s">
        <v>45</v>
      </c>
      <c r="D364" s="52" t="s">
        <v>39</v>
      </c>
      <c r="E364" s="60" t="s">
        <v>245</v>
      </c>
      <c r="F364" s="62">
        <v>300</v>
      </c>
      <c r="G364" s="279">
        <v>490777</v>
      </c>
      <c r="H364" s="279">
        <v>490777</v>
      </c>
    </row>
    <row r="365" spans="1:8" ht="34.5" customHeight="1" x14ac:dyDescent="0.2">
      <c r="A365" s="217" t="s">
        <v>129</v>
      </c>
      <c r="B365" s="51" t="s">
        <v>16</v>
      </c>
      <c r="C365" s="55"/>
      <c r="D365" s="55"/>
      <c r="E365" s="63"/>
      <c r="F365" s="62"/>
      <c r="G365" s="328">
        <f t="shared" ref="G365:H367" si="27">G366</f>
        <v>37565855</v>
      </c>
      <c r="H365" s="328">
        <f t="shared" si="27"/>
        <v>37565855</v>
      </c>
    </row>
    <row r="366" spans="1:8" ht="15.75" x14ac:dyDescent="0.2">
      <c r="A366" s="217" t="s">
        <v>277</v>
      </c>
      <c r="B366" s="51" t="s">
        <v>16</v>
      </c>
      <c r="C366" s="55" t="s">
        <v>44</v>
      </c>
      <c r="D366" s="55"/>
      <c r="E366" s="63"/>
      <c r="F366" s="62"/>
      <c r="G366" s="328">
        <f t="shared" si="27"/>
        <v>37565855</v>
      </c>
      <c r="H366" s="328">
        <f t="shared" si="27"/>
        <v>37565855</v>
      </c>
    </row>
    <row r="367" spans="1:8" ht="15.75" x14ac:dyDescent="0.2">
      <c r="A367" s="217" t="s">
        <v>15</v>
      </c>
      <c r="B367" s="51" t="s">
        <v>16</v>
      </c>
      <c r="C367" s="55" t="s">
        <v>44</v>
      </c>
      <c r="D367" s="55" t="s">
        <v>36</v>
      </c>
      <c r="E367" s="63"/>
      <c r="F367" s="62"/>
      <c r="G367" s="328">
        <f t="shared" si="27"/>
        <v>37565855</v>
      </c>
      <c r="H367" s="328">
        <f t="shared" si="27"/>
        <v>37565855</v>
      </c>
    </row>
    <row r="368" spans="1:8" ht="31.5" x14ac:dyDescent="0.2">
      <c r="A368" s="58" t="s">
        <v>607</v>
      </c>
      <c r="B368" s="51" t="s">
        <v>16</v>
      </c>
      <c r="C368" s="55" t="s">
        <v>44</v>
      </c>
      <c r="D368" s="55" t="s">
        <v>36</v>
      </c>
      <c r="E368" s="63" t="s">
        <v>370</v>
      </c>
      <c r="F368" s="62"/>
      <c r="G368" s="328">
        <f>G369+G373+G379</f>
        <v>37565855</v>
      </c>
      <c r="H368" s="328">
        <f>H369+H373+H379</f>
        <v>37565855</v>
      </c>
    </row>
    <row r="369" spans="1:8" ht="47.25" x14ac:dyDescent="0.2">
      <c r="A369" s="58" t="s">
        <v>608</v>
      </c>
      <c r="B369" s="51" t="s">
        <v>16</v>
      </c>
      <c r="C369" s="55" t="s">
        <v>44</v>
      </c>
      <c r="D369" s="55" t="s">
        <v>36</v>
      </c>
      <c r="E369" s="58" t="s">
        <v>379</v>
      </c>
      <c r="F369" s="71"/>
      <c r="G369" s="328">
        <f t="shared" ref="G369:H371" si="28">G370</f>
        <v>16601575</v>
      </c>
      <c r="H369" s="328">
        <f t="shared" si="28"/>
        <v>16601575</v>
      </c>
    </row>
    <row r="370" spans="1:8" ht="78.75" x14ac:dyDescent="0.2">
      <c r="A370" s="58" t="s">
        <v>246</v>
      </c>
      <c r="B370" s="51" t="s">
        <v>16</v>
      </c>
      <c r="C370" s="55" t="s">
        <v>44</v>
      </c>
      <c r="D370" s="55" t="s">
        <v>36</v>
      </c>
      <c r="E370" s="58" t="s">
        <v>420</v>
      </c>
      <c r="F370" s="71"/>
      <c r="G370" s="328">
        <f t="shared" si="28"/>
        <v>16601575</v>
      </c>
      <c r="H370" s="328">
        <f t="shared" si="28"/>
        <v>16601575</v>
      </c>
    </row>
    <row r="371" spans="1:8" ht="31.5" x14ac:dyDescent="0.2">
      <c r="A371" s="218" t="s">
        <v>157</v>
      </c>
      <c r="B371" s="59" t="s">
        <v>16</v>
      </c>
      <c r="C371" s="52" t="s">
        <v>44</v>
      </c>
      <c r="D371" s="52" t="s">
        <v>36</v>
      </c>
      <c r="E371" s="60" t="s">
        <v>247</v>
      </c>
      <c r="F371" s="70"/>
      <c r="G371" s="279">
        <f t="shared" si="28"/>
        <v>16601575</v>
      </c>
      <c r="H371" s="279">
        <f t="shared" si="28"/>
        <v>16601575</v>
      </c>
    </row>
    <row r="372" spans="1:8" ht="31.5" x14ac:dyDescent="0.2">
      <c r="A372" s="218" t="s">
        <v>48</v>
      </c>
      <c r="B372" s="59" t="s">
        <v>16</v>
      </c>
      <c r="C372" s="52" t="s">
        <v>44</v>
      </c>
      <c r="D372" s="52" t="s">
        <v>36</v>
      </c>
      <c r="E372" s="60" t="s">
        <v>247</v>
      </c>
      <c r="F372" s="70">
        <v>600</v>
      </c>
      <c r="G372" s="279">
        <f>18601575-2000000</f>
        <v>16601575</v>
      </c>
      <c r="H372" s="279">
        <f>18601575-2000000</f>
        <v>16601575</v>
      </c>
    </row>
    <row r="373" spans="1:8" ht="47.25" x14ac:dyDescent="0.2">
      <c r="A373" s="58" t="s">
        <v>609</v>
      </c>
      <c r="B373" s="51" t="s">
        <v>16</v>
      </c>
      <c r="C373" s="55" t="s">
        <v>44</v>
      </c>
      <c r="D373" s="55" t="s">
        <v>36</v>
      </c>
      <c r="E373" s="63" t="s">
        <v>378</v>
      </c>
      <c r="F373" s="62"/>
      <c r="G373" s="328">
        <f>G374</f>
        <v>18717513</v>
      </c>
      <c r="H373" s="328">
        <f>H374</f>
        <v>18717513</v>
      </c>
    </row>
    <row r="374" spans="1:8" ht="15.75" x14ac:dyDescent="0.2">
      <c r="A374" s="220" t="s">
        <v>248</v>
      </c>
      <c r="B374" s="51" t="s">
        <v>16</v>
      </c>
      <c r="C374" s="55" t="s">
        <v>44</v>
      </c>
      <c r="D374" s="55" t="s">
        <v>36</v>
      </c>
      <c r="E374" s="58" t="s">
        <v>421</v>
      </c>
      <c r="F374" s="70"/>
      <c r="G374" s="328">
        <f>G375</f>
        <v>18717513</v>
      </c>
      <c r="H374" s="328">
        <f>H375</f>
        <v>18717513</v>
      </c>
    </row>
    <row r="375" spans="1:8" ht="31.5" x14ac:dyDescent="0.2">
      <c r="A375" s="218" t="s">
        <v>157</v>
      </c>
      <c r="B375" s="59" t="s">
        <v>16</v>
      </c>
      <c r="C375" s="52" t="s">
        <v>44</v>
      </c>
      <c r="D375" s="52" t="s">
        <v>36</v>
      </c>
      <c r="E375" s="60" t="s">
        <v>249</v>
      </c>
      <c r="F375" s="70"/>
      <c r="G375" s="279">
        <f>G376+G377+G378</f>
        <v>18717513</v>
      </c>
      <c r="H375" s="279">
        <f>H376+H377+H378</f>
        <v>18717513</v>
      </c>
    </row>
    <row r="376" spans="1:8" ht="63" x14ac:dyDescent="0.2">
      <c r="A376" s="218" t="s">
        <v>47</v>
      </c>
      <c r="B376" s="59" t="s">
        <v>16</v>
      </c>
      <c r="C376" s="52" t="s">
        <v>44</v>
      </c>
      <c r="D376" s="52" t="s">
        <v>36</v>
      </c>
      <c r="E376" s="60" t="s">
        <v>249</v>
      </c>
      <c r="F376" s="70">
        <v>100</v>
      </c>
      <c r="G376" s="279">
        <f>19403962-2000000</f>
        <v>17403962</v>
      </c>
      <c r="H376" s="279">
        <f>19403962-2000000</f>
        <v>17403962</v>
      </c>
    </row>
    <row r="377" spans="1:8" ht="31.5" x14ac:dyDescent="0.2">
      <c r="A377" s="218" t="s">
        <v>151</v>
      </c>
      <c r="B377" s="59" t="s">
        <v>16</v>
      </c>
      <c r="C377" s="52" t="s">
        <v>44</v>
      </c>
      <c r="D377" s="52" t="s">
        <v>36</v>
      </c>
      <c r="E377" s="60" t="s">
        <v>249</v>
      </c>
      <c r="F377" s="70">
        <v>200</v>
      </c>
      <c r="G377" s="279">
        <v>1234934</v>
      </c>
      <c r="H377" s="279">
        <v>1234934</v>
      </c>
    </row>
    <row r="378" spans="1:8" ht="15.75" x14ac:dyDescent="0.2">
      <c r="A378" s="218" t="s">
        <v>255</v>
      </c>
      <c r="B378" s="59" t="s">
        <v>16</v>
      </c>
      <c r="C378" s="52" t="s">
        <v>44</v>
      </c>
      <c r="D378" s="52" t="s">
        <v>36</v>
      </c>
      <c r="E378" s="60" t="s">
        <v>249</v>
      </c>
      <c r="F378" s="70">
        <v>800</v>
      </c>
      <c r="G378" s="279">
        <v>78617</v>
      </c>
      <c r="H378" s="279">
        <v>78617</v>
      </c>
    </row>
    <row r="379" spans="1:8" ht="63" x14ac:dyDescent="0.2">
      <c r="A379" s="298" t="s">
        <v>610</v>
      </c>
      <c r="B379" s="297" t="s">
        <v>16</v>
      </c>
      <c r="C379" s="287" t="s">
        <v>44</v>
      </c>
      <c r="D379" s="287" t="s">
        <v>36</v>
      </c>
      <c r="E379" s="298" t="s">
        <v>377</v>
      </c>
      <c r="F379" s="295"/>
      <c r="G379" s="328">
        <f>G380</f>
        <v>2246767</v>
      </c>
      <c r="H379" s="328">
        <f>H380</f>
        <v>2246767</v>
      </c>
    </row>
    <row r="380" spans="1:8" ht="31.5" x14ac:dyDescent="0.2">
      <c r="A380" s="277" t="s">
        <v>250</v>
      </c>
      <c r="B380" s="297" t="s">
        <v>16</v>
      </c>
      <c r="C380" s="287" t="s">
        <v>44</v>
      </c>
      <c r="D380" s="287" t="s">
        <v>36</v>
      </c>
      <c r="E380" s="298" t="s">
        <v>422</v>
      </c>
      <c r="F380" s="295"/>
      <c r="G380" s="328">
        <f>G381</f>
        <v>2246767</v>
      </c>
      <c r="H380" s="328">
        <f>H381</f>
        <v>2246767</v>
      </c>
    </row>
    <row r="381" spans="1:8" ht="63" x14ac:dyDescent="0.2">
      <c r="A381" s="291" t="s">
        <v>648</v>
      </c>
      <c r="B381" s="292" t="s">
        <v>16</v>
      </c>
      <c r="C381" s="293" t="s">
        <v>44</v>
      </c>
      <c r="D381" s="293" t="s">
        <v>36</v>
      </c>
      <c r="E381" s="294" t="s">
        <v>649</v>
      </c>
      <c r="F381" s="295"/>
      <c r="G381" s="279">
        <f>G382+G383+G384</f>
        <v>2246767</v>
      </c>
      <c r="H381" s="279">
        <f>H382+H383+H384</f>
        <v>2246767</v>
      </c>
    </row>
    <row r="382" spans="1:8" ht="63" x14ac:dyDescent="0.2">
      <c r="A382" s="291" t="s">
        <v>47</v>
      </c>
      <c r="B382" s="292" t="s">
        <v>16</v>
      </c>
      <c r="C382" s="293" t="s">
        <v>44</v>
      </c>
      <c r="D382" s="293" t="s">
        <v>36</v>
      </c>
      <c r="E382" s="294" t="s">
        <v>649</v>
      </c>
      <c r="F382" s="295">
        <v>100</v>
      </c>
      <c r="G382" s="279">
        <v>396000</v>
      </c>
      <c r="H382" s="279">
        <v>396000</v>
      </c>
    </row>
    <row r="383" spans="1:8" ht="15.75" x14ac:dyDescent="0.2">
      <c r="A383" s="291" t="s">
        <v>275</v>
      </c>
      <c r="B383" s="292" t="s">
        <v>16</v>
      </c>
      <c r="C383" s="293" t="s">
        <v>44</v>
      </c>
      <c r="D383" s="293" t="s">
        <v>36</v>
      </c>
      <c r="E383" s="294" t="s">
        <v>649</v>
      </c>
      <c r="F383" s="295">
        <v>300</v>
      </c>
      <c r="G383" s="279">
        <v>475200</v>
      </c>
      <c r="H383" s="279">
        <v>475200</v>
      </c>
    </row>
    <row r="384" spans="1:8" ht="31.5" x14ac:dyDescent="0.2">
      <c r="A384" s="291" t="s">
        <v>48</v>
      </c>
      <c r="B384" s="292" t="s">
        <v>16</v>
      </c>
      <c r="C384" s="293" t="s">
        <v>44</v>
      </c>
      <c r="D384" s="293" t="s">
        <v>36</v>
      </c>
      <c r="E384" s="294" t="s">
        <v>649</v>
      </c>
      <c r="F384" s="295">
        <v>600</v>
      </c>
      <c r="G384" s="279">
        <v>1375567</v>
      </c>
      <c r="H384" s="279">
        <v>1375567</v>
      </c>
    </row>
    <row r="385" spans="1:8" ht="31.5" x14ac:dyDescent="0.2">
      <c r="A385" s="217" t="s">
        <v>131</v>
      </c>
      <c r="B385" s="82" t="s">
        <v>130</v>
      </c>
      <c r="C385" s="55"/>
      <c r="D385" s="55"/>
      <c r="E385" s="66"/>
      <c r="F385" s="62"/>
      <c r="G385" s="328">
        <f>G386</f>
        <v>1554932</v>
      </c>
      <c r="H385" s="328">
        <f>H386</f>
        <v>1554932</v>
      </c>
    </row>
    <row r="386" spans="1:8" ht="15.75" x14ac:dyDescent="0.2">
      <c r="A386" s="217" t="s">
        <v>10</v>
      </c>
      <c r="B386" s="82" t="s">
        <v>130</v>
      </c>
      <c r="C386" s="55" t="s">
        <v>36</v>
      </c>
      <c r="D386" s="55"/>
      <c r="E386" s="66"/>
      <c r="F386" s="62"/>
      <c r="G386" s="328">
        <f>G387+G398+G393</f>
        <v>1554932</v>
      </c>
      <c r="H386" s="328">
        <f>H387+H398+H393</f>
        <v>1554932</v>
      </c>
    </row>
    <row r="387" spans="1:8" ht="47.25" x14ac:dyDescent="0.2">
      <c r="A387" s="217" t="s">
        <v>261</v>
      </c>
      <c r="B387" s="82" t="s">
        <v>130</v>
      </c>
      <c r="C387" s="55" t="s">
        <v>36</v>
      </c>
      <c r="D387" s="55" t="s">
        <v>38</v>
      </c>
      <c r="E387" s="66"/>
      <c r="F387" s="62"/>
      <c r="G387" s="328">
        <f t="shared" ref="G387:H389" si="29">G388</f>
        <v>922775</v>
      </c>
      <c r="H387" s="328">
        <f t="shared" si="29"/>
        <v>922775</v>
      </c>
    </row>
    <row r="388" spans="1:8" ht="31.5" x14ac:dyDescent="0.2">
      <c r="A388" s="58" t="s">
        <v>168</v>
      </c>
      <c r="B388" s="82" t="s">
        <v>130</v>
      </c>
      <c r="C388" s="55" t="s">
        <v>36</v>
      </c>
      <c r="D388" s="55" t="s">
        <v>38</v>
      </c>
      <c r="E388" s="63" t="s">
        <v>345</v>
      </c>
      <c r="F388" s="65"/>
      <c r="G388" s="328">
        <f t="shared" si="29"/>
        <v>922775</v>
      </c>
      <c r="H388" s="328">
        <f t="shared" si="29"/>
        <v>922775</v>
      </c>
    </row>
    <row r="389" spans="1:8" ht="31.5" x14ac:dyDescent="0.2">
      <c r="A389" s="58" t="s">
        <v>169</v>
      </c>
      <c r="B389" s="82" t="s">
        <v>130</v>
      </c>
      <c r="C389" s="55" t="s">
        <v>36</v>
      </c>
      <c r="D389" s="55" t="s">
        <v>38</v>
      </c>
      <c r="E389" s="58" t="s">
        <v>346</v>
      </c>
      <c r="F389" s="65"/>
      <c r="G389" s="328">
        <f t="shared" si="29"/>
        <v>922775</v>
      </c>
      <c r="H389" s="328">
        <f t="shared" si="29"/>
        <v>922775</v>
      </c>
    </row>
    <row r="390" spans="1:8" ht="31.5" x14ac:dyDescent="0.2">
      <c r="A390" s="219" t="s">
        <v>170</v>
      </c>
      <c r="B390" s="83" t="s">
        <v>130</v>
      </c>
      <c r="C390" s="52" t="s">
        <v>36</v>
      </c>
      <c r="D390" s="52" t="s">
        <v>38</v>
      </c>
      <c r="E390" s="53" t="s">
        <v>219</v>
      </c>
      <c r="F390" s="62"/>
      <c r="G390" s="279">
        <f>G391+G392</f>
        <v>922775</v>
      </c>
      <c r="H390" s="279">
        <f>H391+H392</f>
        <v>922775</v>
      </c>
    </row>
    <row r="391" spans="1:8" ht="63" x14ac:dyDescent="0.2">
      <c r="A391" s="218" t="s">
        <v>47</v>
      </c>
      <c r="B391" s="83" t="s">
        <v>130</v>
      </c>
      <c r="C391" s="52" t="s">
        <v>36</v>
      </c>
      <c r="D391" s="52" t="s">
        <v>38</v>
      </c>
      <c r="E391" s="53" t="s">
        <v>219</v>
      </c>
      <c r="F391" s="62">
        <v>100</v>
      </c>
      <c r="G391" s="279">
        <v>859775</v>
      </c>
      <c r="H391" s="279">
        <v>859775</v>
      </c>
    </row>
    <row r="392" spans="1:8" ht="31.5" x14ac:dyDescent="0.2">
      <c r="A392" s="218" t="s">
        <v>151</v>
      </c>
      <c r="B392" s="83" t="s">
        <v>130</v>
      </c>
      <c r="C392" s="52" t="s">
        <v>36</v>
      </c>
      <c r="D392" s="52" t="s">
        <v>38</v>
      </c>
      <c r="E392" s="53" t="s">
        <v>219</v>
      </c>
      <c r="F392" s="62">
        <v>200</v>
      </c>
      <c r="G392" s="279">
        <f>107000-44000</f>
        <v>63000</v>
      </c>
      <c r="H392" s="279">
        <f>107000-44000</f>
        <v>63000</v>
      </c>
    </row>
    <row r="393" spans="1:8" ht="47.25" x14ac:dyDescent="0.2">
      <c r="A393" s="296" t="s">
        <v>263</v>
      </c>
      <c r="B393" s="343" t="s">
        <v>130</v>
      </c>
      <c r="C393" s="343" t="s">
        <v>36</v>
      </c>
      <c r="D393" s="343" t="s">
        <v>42</v>
      </c>
      <c r="E393" s="350"/>
      <c r="F393" s="351"/>
      <c r="G393" s="328">
        <f t="shared" ref="G393:H396" si="30">G394</f>
        <v>562157</v>
      </c>
      <c r="H393" s="328">
        <f t="shared" si="30"/>
        <v>562157</v>
      </c>
    </row>
    <row r="394" spans="1:8" ht="31.5" x14ac:dyDescent="0.2">
      <c r="A394" s="296" t="s">
        <v>635</v>
      </c>
      <c r="B394" s="343" t="s">
        <v>130</v>
      </c>
      <c r="C394" s="343" t="s">
        <v>36</v>
      </c>
      <c r="D394" s="343" t="s">
        <v>42</v>
      </c>
      <c r="E394" s="350" t="s">
        <v>636</v>
      </c>
      <c r="F394" s="351"/>
      <c r="G394" s="328">
        <f t="shared" si="30"/>
        <v>562157</v>
      </c>
      <c r="H394" s="328">
        <f t="shared" si="30"/>
        <v>562157</v>
      </c>
    </row>
    <row r="395" spans="1:8" ht="31.5" x14ac:dyDescent="0.2">
      <c r="A395" s="291" t="s">
        <v>637</v>
      </c>
      <c r="B395" s="345" t="s">
        <v>130</v>
      </c>
      <c r="C395" s="345" t="s">
        <v>36</v>
      </c>
      <c r="D395" s="345" t="s">
        <v>42</v>
      </c>
      <c r="E395" s="352" t="s">
        <v>638</v>
      </c>
      <c r="F395" s="351"/>
      <c r="G395" s="279">
        <f t="shared" si="30"/>
        <v>562157</v>
      </c>
      <c r="H395" s="279">
        <f t="shared" si="30"/>
        <v>562157</v>
      </c>
    </row>
    <row r="396" spans="1:8" ht="31.5" x14ac:dyDescent="0.2">
      <c r="A396" s="291" t="s">
        <v>170</v>
      </c>
      <c r="B396" s="345" t="s">
        <v>130</v>
      </c>
      <c r="C396" s="345" t="s">
        <v>36</v>
      </c>
      <c r="D396" s="345" t="s">
        <v>42</v>
      </c>
      <c r="E396" s="352" t="s">
        <v>639</v>
      </c>
      <c r="F396" s="319"/>
      <c r="G396" s="279">
        <f t="shared" si="30"/>
        <v>562157</v>
      </c>
      <c r="H396" s="279">
        <f t="shared" si="30"/>
        <v>562157</v>
      </c>
    </row>
    <row r="397" spans="1:8" ht="63" x14ac:dyDescent="0.2">
      <c r="A397" s="291" t="s">
        <v>47</v>
      </c>
      <c r="B397" s="345" t="s">
        <v>130</v>
      </c>
      <c r="C397" s="345" t="s">
        <v>36</v>
      </c>
      <c r="D397" s="345" t="s">
        <v>42</v>
      </c>
      <c r="E397" s="352" t="s">
        <v>639</v>
      </c>
      <c r="F397" s="319">
        <v>100</v>
      </c>
      <c r="G397" s="279">
        <v>562157</v>
      </c>
      <c r="H397" s="279">
        <v>562157</v>
      </c>
    </row>
    <row r="398" spans="1:8" ht="18.600000000000001" customHeight="1" x14ac:dyDescent="0.2">
      <c r="A398" s="217" t="s">
        <v>13</v>
      </c>
      <c r="B398" s="83" t="s">
        <v>130</v>
      </c>
      <c r="C398" s="52" t="s">
        <v>36</v>
      </c>
      <c r="D398" s="83" t="s">
        <v>156</v>
      </c>
      <c r="E398" s="181"/>
      <c r="F398" s="182"/>
      <c r="G398" s="331">
        <f t="shared" ref="G398:H401" si="31">G399</f>
        <v>70000</v>
      </c>
      <c r="H398" s="331">
        <f t="shared" si="31"/>
        <v>70000</v>
      </c>
    </row>
    <row r="399" spans="1:8" ht="18.600000000000001" customHeight="1" x14ac:dyDescent="0.2">
      <c r="A399" s="217" t="s">
        <v>31</v>
      </c>
      <c r="B399" s="83" t="s">
        <v>130</v>
      </c>
      <c r="C399" s="52" t="s">
        <v>36</v>
      </c>
      <c r="D399" s="83" t="s">
        <v>156</v>
      </c>
      <c r="E399" s="58" t="s">
        <v>351</v>
      </c>
      <c r="F399" s="183"/>
      <c r="G399" s="332">
        <f t="shared" si="31"/>
        <v>70000</v>
      </c>
      <c r="H399" s="332">
        <f t="shared" si="31"/>
        <v>70000</v>
      </c>
    </row>
    <row r="400" spans="1:8" ht="31.5" x14ac:dyDescent="0.2">
      <c r="A400" s="217" t="s">
        <v>4</v>
      </c>
      <c r="B400" s="83" t="s">
        <v>130</v>
      </c>
      <c r="C400" s="52" t="s">
        <v>36</v>
      </c>
      <c r="D400" s="83" t="s">
        <v>156</v>
      </c>
      <c r="E400" s="58" t="s">
        <v>352</v>
      </c>
      <c r="F400" s="183"/>
      <c r="G400" s="333">
        <f t="shared" si="31"/>
        <v>70000</v>
      </c>
      <c r="H400" s="333">
        <f t="shared" si="31"/>
        <v>70000</v>
      </c>
    </row>
    <row r="401" spans="1:8" ht="31.5" x14ac:dyDescent="0.2">
      <c r="A401" s="58" t="s">
        <v>53</v>
      </c>
      <c r="B401" s="83" t="s">
        <v>130</v>
      </c>
      <c r="C401" s="52" t="s">
        <v>36</v>
      </c>
      <c r="D401" s="83" t="s">
        <v>156</v>
      </c>
      <c r="E401" s="58" t="s">
        <v>189</v>
      </c>
      <c r="F401" s="55"/>
      <c r="G401" s="328">
        <f t="shared" si="31"/>
        <v>70000</v>
      </c>
      <c r="H401" s="328">
        <f t="shared" si="31"/>
        <v>70000</v>
      </c>
    </row>
    <row r="402" spans="1:8" ht="31.5" x14ac:dyDescent="0.2">
      <c r="A402" s="218" t="s">
        <v>151</v>
      </c>
      <c r="B402" s="83" t="s">
        <v>130</v>
      </c>
      <c r="C402" s="52" t="s">
        <v>36</v>
      </c>
      <c r="D402" s="83" t="s">
        <v>156</v>
      </c>
      <c r="E402" s="60" t="s">
        <v>189</v>
      </c>
      <c r="F402" s="62">
        <v>200</v>
      </c>
      <c r="G402" s="279">
        <v>70000</v>
      </c>
      <c r="H402" s="279">
        <v>70000</v>
      </c>
    </row>
  </sheetData>
  <autoFilter ref="B13:F402"/>
  <mergeCells count="12">
    <mergeCell ref="D10:D11"/>
    <mergeCell ref="E10:E11"/>
    <mergeCell ref="F10:F11"/>
    <mergeCell ref="G10:G11"/>
    <mergeCell ref="B1:H1"/>
    <mergeCell ref="A6:H6"/>
    <mergeCell ref="A7:H7"/>
    <mergeCell ref="H10:H11"/>
    <mergeCell ref="A10:A11"/>
    <mergeCell ref="B2:H4"/>
    <mergeCell ref="B10:B11"/>
    <mergeCell ref="C10:C11"/>
  </mergeCells>
  <pageMargins left="0.70866141732283472" right="0.31496062992125984" top="0.35433070866141736" bottom="0.35433070866141736"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2"/>
  <sheetViews>
    <sheetView view="pageBreakPreview" zoomScale="70" zoomScaleNormal="100" zoomScaleSheetLayoutView="70" workbookViewId="0">
      <selection activeCell="A11" sqref="A11"/>
    </sheetView>
  </sheetViews>
  <sheetFormatPr defaultRowHeight="12.75" x14ac:dyDescent="0.2"/>
  <cols>
    <col min="1" max="1" width="90.85546875" style="281" customWidth="1"/>
    <col min="2" max="2" width="15.28515625" style="281" customWidth="1"/>
    <col min="3" max="3" width="6.5703125" style="281" customWidth="1"/>
    <col min="4" max="4" width="20" style="281" customWidth="1"/>
  </cols>
  <sheetData>
    <row r="1" spans="1:4" ht="15.75" x14ac:dyDescent="0.25">
      <c r="A1" s="569" t="s">
        <v>323</v>
      </c>
      <c r="B1" s="568"/>
      <c r="C1" s="568"/>
      <c r="D1" s="567" t="s">
        <v>866</v>
      </c>
    </row>
    <row r="2" spans="1:4" ht="50.25" customHeight="1" x14ac:dyDescent="0.2">
      <c r="A2" s="565" t="s">
        <v>323</v>
      </c>
      <c r="B2" s="408" t="s">
        <v>865</v>
      </c>
      <c r="C2" s="408"/>
      <c r="D2" s="408"/>
    </row>
    <row r="3" spans="1:4" ht="97.15" customHeight="1" x14ac:dyDescent="0.2">
      <c r="A3" s="566" t="s">
        <v>323</v>
      </c>
      <c r="B3" s="408"/>
      <c r="C3" s="408"/>
      <c r="D3" s="408"/>
    </row>
    <row r="4" spans="1:4" ht="15.75" x14ac:dyDescent="0.25">
      <c r="A4" s="565"/>
      <c r="B4" s="564"/>
      <c r="C4" s="564"/>
      <c r="D4" s="564"/>
    </row>
    <row r="5" spans="1:4" ht="42.75" customHeight="1" x14ac:dyDescent="0.2">
      <c r="A5" s="563" t="s">
        <v>864</v>
      </c>
      <c r="B5" s="563"/>
      <c r="C5" s="563"/>
      <c r="D5" s="563"/>
    </row>
    <row r="6" spans="1:4" ht="15.75" x14ac:dyDescent="0.2">
      <c r="A6" s="562" t="s">
        <v>324</v>
      </c>
      <c r="B6" s="562"/>
      <c r="C6" s="562"/>
      <c r="D6" s="562"/>
    </row>
    <row r="7" spans="1:4" ht="15.75" x14ac:dyDescent="0.2">
      <c r="A7" s="560" t="s">
        <v>22</v>
      </c>
      <c r="B7" s="560" t="s">
        <v>270</v>
      </c>
      <c r="C7" s="560" t="s">
        <v>271</v>
      </c>
      <c r="D7" s="561" t="s">
        <v>729</v>
      </c>
    </row>
    <row r="8" spans="1:4" ht="15.75" x14ac:dyDescent="0.2">
      <c r="A8" s="560" t="s">
        <v>325</v>
      </c>
      <c r="B8" s="560" t="s">
        <v>326</v>
      </c>
      <c r="C8" s="560" t="s">
        <v>327</v>
      </c>
      <c r="D8" s="299" t="s">
        <v>863</v>
      </c>
    </row>
    <row r="9" spans="1:4" ht="18.75" x14ac:dyDescent="0.2">
      <c r="A9" s="559" t="s">
        <v>328</v>
      </c>
      <c r="B9" s="455"/>
      <c r="C9" s="455"/>
      <c r="D9" s="558">
        <f>D10+D35++D90+D194+D208+D236+D241+D249+D259+D277+D292+D302+D331+D340+D344+D354+D359+D364+D152+D314+D384+D326+D159+D349+D388</f>
        <v>523582645.45000005</v>
      </c>
    </row>
    <row r="10" spans="1:4" ht="31.5" x14ac:dyDescent="0.2">
      <c r="A10" s="552" t="s">
        <v>611</v>
      </c>
      <c r="B10" s="375" t="s">
        <v>370</v>
      </c>
      <c r="C10" s="557"/>
      <c r="D10" s="333">
        <f>D11+D21+D29</f>
        <v>50838161</v>
      </c>
    </row>
    <row r="11" spans="1:4" ht="31.5" x14ac:dyDescent="0.2">
      <c r="A11" s="552" t="s">
        <v>608</v>
      </c>
      <c r="B11" s="298" t="s">
        <v>379</v>
      </c>
      <c r="C11" s="557"/>
      <c r="D11" s="333">
        <f>D12</f>
        <v>27296329</v>
      </c>
    </row>
    <row r="12" spans="1:4" ht="63" x14ac:dyDescent="0.2">
      <c r="A12" s="552" t="s">
        <v>246</v>
      </c>
      <c r="B12" s="298" t="s">
        <v>420</v>
      </c>
      <c r="C12" s="557"/>
      <c r="D12" s="333">
        <f>D17+D13+D15+D19</f>
        <v>27296329</v>
      </c>
    </row>
    <row r="13" spans="1:4" ht="39" customHeight="1" x14ac:dyDescent="0.2">
      <c r="A13" s="298" t="s">
        <v>783</v>
      </c>
      <c r="B13" s="298" t="s">
        <v>782</v>
      </c>
      <c r="C13" s="557"/>
      <c r="D13" s="333">
        <f>D14</f>
        <v>8315844</v>
      </c>
    </row>
    <row r="14" spans="1:4" ht="39" customHeight="1" x14ac:dyDescent="0.2">
      <c r="A14" s="294" t="s">
        <v>48</v>
      </c>
      <c r="B14" s="294" t="s">
        <v>782</v>
      </c>
      <c r="C14" s="295">
        <v>600</v>
      </c>
      <c r="D14" s="333">
        <f>'Ведомственная 2023'!G456</f>
        <v>8315844</v>
      </c>
    </row>
    <row r="15" spans="1:4" ht="23.45" customHeight="1" x14ac:dyDescent="0.2">
      <c r="A15" s="298" t="s">
        <v>781</v>
      </c>
      <c r="B15" s="298" t="s">
        <v>780</v>
      </c>
      <c r="C15" s="295"/>
      <c r="D15" s="333">
        <f>D16</f>
        <v>15793875</v>
      </c>
    </row>
    <row r="16" spans="1:4" ht="39" customHeight="1" x14ac:dyDescent="0.2">
      <c r="A16" s="294" t="s">
        <v>48</v>
      </c>
      <c r="B16" s="294" t="s">
        <v>780</v>
      </c>
      <c r="C16" s="295">
        <v>600</v>
      </c>
      <c r="D16" s="333">
        <f>'Ведомственная 2023'!G458</f>
        <v>15793875</v>
      </c>
    </row>
    <row r="17" spans="1:4" ht="18.600000000000001" customHeight="1" x14ac:dyDescent="0.2">
      <c r="A17" s="359" t="s">
        <v>157</v>
      </c>
      <c r="B17" s="298" t="s">
        <v>247</v>
      </c>
      <c r="C17" s="557"/>
      <c r="D17" s="333">
        <f>D18</f>
        <v>3143910</v>
      </c>
    </row>
    <row r="18" spans="1:4" ht="31.5" x14ac:dyDescent="0.2">
      <c r="A18" s="360" t="s">
        <v>48</v>
      </c>
      <c r="B18" s="294" t="s">
        <v>247</v>
      </c>
      <c r="C18" s="295">
        <v>600</v>
      </c>
      <c r="D18" s="279">
        <f>'Ведомственная 2023'!G460</f>
        <v>3143910</v>
      </c>
    </row>
    <row r="19" spans="1:4" ht="31.5" x14ac:dyDescent="0.2">
      <c r="A19" s="54" t="s">
        <v>779</v>
      </c>
      <c r="B19" s="63" t="s">
        <v>778</v>
      </c>
      <c r="C19" s="71"/>
      <c r="D19" s="328">
        <f>D20</f>
        <v>42700</v>
      </c>
    </row>
    <row r="20" spans="1:4" ht="31.5" x14ac:dyDescent="0.2">
      <c r="A20" s="61" t="s">
        <v>48</v>
      </c>
      <c r="B20" s="80" t="s">
        <v>778</v>
      </c>
      <c r="C20" s="70">
        <v>600</v>
      </c>
      <c r="D20" s="279">
        <f>'Ведомственная 2023'!G462</f>
        <v>42700</v>
      </c>
    </row>
    <row r="21" spans="1:4" ht="31.5" x14ac:dyDescent="0.2">
      <c r="A21" s="552" t="s">
        <v>612</v>
      </c>
      <c r="B21" s="298" t="s">
        <v>378</v>
      </c>
      <c r="C21" s="295"/>
      <c r="D21" s="333">
        <f>D22</f>
        <v>21295065</v>
      </c>
    </row>
    <row r="22" spans="1:4" ht="15.75" x14ac:dyDescent="0.2">
      <c r="A22" s="307" t="s">
        <v>248</v>
      </c>
      <c r="B22" s="298" t="s">
        <v>421</v>
      </c>
      <c r="C22" s="295"/>
      <c r="D22" s="333">
        <f>D23+D27</f>
        <v>21295065</v>
      </c>
    </row>
    <row r="23" spans="1:4" ht="15.75" x14ac:dyDescent="0.2">
      <c r="A23" s="360" t="s">
        <v>157</v>
      </c>
      <c r="B23" s="294" t="s">
        <v>249</v>
      </c>
      <c r="C23" s="295"/>
      <c r="D23" s="551">
        <f>D24+D25+D26</f>
        <v>20768749</v>
      </c>
    </row>
    <row r="24" spans="1:4" ht="47.25" x14ac:dyDescent="0.2">
      <c r="A24" s="360" t="s">
        <v>47</v>
      </c>
      <c r="B24" s="294" t="s">
        <v>249</v>
      </c>
      <c r="C24" s="295">
        <v>100</v>
      </c>
      <c r="D24" s="279">
        <f>'Ведомственная 2023'!G466</f>
        <v>19403962</v>
      </c>
    </row>
    <row r="25" spans="1:4" ht="18.75" customHeight="1" x14ac:dyDescent="0.2">
      <c r="A25" s="360" t="s">
        <v>151</v>
      </c>
      <c r="B25" s="294" t="s">
        <v>249</v>
      </c>
      <c r="C25" s="295">
        <v>200</v>
      </c>
      <c r="D25" s="279">
        <f>'Ведомственная 2023'!G467</f>
        <v>1286170</v>
      </c>
    </row>
    <row r="26" spans="1:4" ht="15.75" x14ac:dyDescent="0.2">
      <c r="A26" s="360" t="s">
        <v>255</v>
      </c>
      <c r="B26" s="294" t="s">
        <v>249</v>
      </c>
      <c r="C26" s="295">
        <v>800</v>
      </c>
      <c r="D26" s="279">
        <f>'Ведомственная 2023'!G468</f>
        <v>78617</v>
      </c>
    </row>
    <row r="27" spans="1:4" ht="53.45" customHeight="1" x14ac:dyDescent="0.2">
      <c r="A27" s="296" t="s">
        <v>777</v>
      </c>
      <c r="B27" s="298" t="s">
        <v>776</v>
      </c>
      <c r="C27" s="299"/>
      <c r="D27" s="328">
        <f>D28</f>
        <v>526316</v>
      </c>
    </row>
    <row r="28" spans="1:4" ht="22.15" customHeight="1" x14ac:dyDescent="0.2">
      <c r="A28" s="291" t="s">
        <v>151</v>
      </c>
      <c r="B28" s="294" t="s">
        <v>776</v>
      </c>
      <c r="C28" s="295">
        <v>200</v>
      </c>
      <c r="D28" s="279">
        <f>'Ведомственная 2023'!G470</f>
        <v>526316</v>
      </c>
    </row>
    <row r="29" spans="1:4" ht="47.25" x14ac:dyDescent="0.2">
      <c r="A29" s="298" t="s">
        <v>610</v>
      </c>
      <c r="B29" s="298" t="s">
        <v>377</v>
      </c>
      <c r="C29" s="295"/>
      <c r="D29" s="328">
        <f>D30</f>
        <v>2246767</v>
      </c>
    </row>
    <row r="30" spans="1:4" ht="31.5" x14ac:dyDescent="0.2">
      <c r="A30" s="277" t="s">
        <v>250</v>
      </c>
      <c r="B30" s="298" t="s">
        <v>422</v>
      </c>
      <c r="C30" s="295"/>
      <c r="D30" s="328">
        <f>D31</f>
        <v>2246767</v>
      </c>
    </row>
    <row r="31" spans="1:4" ht="47.25" x14ac:dyDescent="0.2">
      <c r="A31" s="296" t="s">
        <v>648</v>
      </c>
      <c r="B31" s="298" t="s">
        <v>649</v>
      </c>
      <c r="C31" s="299"/>
      <c r="D31" s="328">
        <f>D32+D33+D34</f>
        <v>2246767</v>
      </c>
    </row>
    <row r="32" spans="1:4" ht="47.25" x14ac:dyDescent="0.2">
      <c r="A32" s="291" t="s">
        <v>47</v>
      </c>
      <c r="B32" s="294" t="s">
        <v>649</v>
      </c>
      <c r="C32" s="295">
        <v>100</v>
      </c>
      <c r="D32" s="279">
        <f>'Ведомственная 2023'!G474</f>
        <v>396000</v>
      </c>
    </row>
    <row r="33" spans="1:4" ht="15.75" x14ac:dyDescent="0.2">
      <c r="A33" s="291" t="s">
        <v>275</v>
      </c>
      <c r="B33" s="294" t="s">
        <v>649</v>
      </c>
      <c r="C33" s="295">
        <v>300</v>
      </c>
      <c r="D33" s="279">
        <f>'Ведомственная 2023'!G475</f>
        <v>475200</v>
      </c>
    </row>
    <row r="34" spans="1:4" ht="31.5" x14ac:dyDescent="0.2">
      <c r="A34" s="291" t="s">
        <v>48</v>
      </c>
      <c r="B34" s="294" t="s">
        <v>649</v>
      </c>
      <c r="C34" s="295">
        <v>600</v>
      </c>
      <c r="D34" s="279">
        <f>'Ведомственная 2023'!G476</f>
        <v>1375567</v>
      </c>
    </row>
    <row r="35" spans="1:4" ht="31.5" x14ac:dyDescent="0.2">
      <c r="A35" s="552" t="s">
        <v>562</v>
      </c>
      <c r="B35" s="375" t="s">
        <v>358</v>
      </c>
      <c r="C35" s="299"/>
      <c r="D35" s="333">
        <f>D36+D45+D71</f>
        <v>37405399</v>
      </c>
    </row>
    <row r="36" spans="1:4" ht="47.25" x14ac:dyDescent="0.2">
      <c r="A36" s="552" t="s">
        <v>862</v>
      </c>
      <c r="B36" s="298" t="s">
        <v>373</v>
      </c>
      <c r="C36" s="299"/>
      <c r="D36" s="333">
        <f>D37</f>
        <v>2023574</v>
      </c>
    </row>
    <row r="37" spans="1:4" ht="31.5" x14ac:dyDescent="0.2">
      <c r="A37" s="307" t="s">
        <v>206</v>
      </c>
      <c r="B37" s="298" t="s">
        <v>426</v>
      </c>
      <c r="C37" s="299"/>
      <c r="D37" s="333">
        <f>D38+D43+D41</f>
        <v>2023574</v>
      </c>
    </row>
    <row r="38" spans="1:4" ht="31.5" x14ac:dyDescent="0.2">
      <c r="A38" s="553" t="s">
        <v>18</v>
      </c>
      <c r="B38" s="294" t="s">
        <v>207</v>
      </c>
      <c r="C38" s="295"/>
      <c r="D38" s="551">
        <f>D39+D40</f>
        <v>1673500</v>
      </c>
    </row>
    <row r="39" spans="1:4" ht="47.25" x14ac:dyDescent="0.2">
      <c r="A39" s="360" t="s">
        <v>47</v>
      </c>
      <c r="B39" s="294" t="s">
        <v>207</v>
      </c>
      <c r="C39" s="295">
        <v>100</v>
      </c>
      <c r="D39" s="279">
        <f>'Ведомственная 2023'!G288</f>
        <v>1640500</v>
      </c>
    </row>
    <row r="40" spans="1:4" ht="18.75" customHeight="1" x14ac:dyDescent="0.2">
      <c r="A40" s="360" t="s">
        <v>151</v>
      </c>
      <c r="B40" s="294" t="s">
        <v>207</v>
      </c>
      <c r="C40" s="295">
        <v>200</v>
      </c>
      <c r="D40" s="279">
        <f>'Ведомственная 2023'!G289</f>
        <v>33000</v>
      </c>
    </row>
    <row r="41" spans="1:4" ht="18.75" customHeight="1" x14ac:dyDescent="0.2">
      <c r="A41" s="359" t="s">
        <v>176</v>
      </c>
      <c r="B41" s="298" t="s">
        <v>765</v>
      </c>
      <c r="C41" s="299"/>
      <c r="D41" s="328">
        <f>D42</f>
        <v>71157</v>
      </c>
    </row>
    <row r="42" spans="1:4" ht="18.75" customHeight="1" x14ac:dyDescent="0.2">
      <c r="A42" s="291" t="s">
        <v>47</v>
      </c>
      <c r="B42" s="294" t="s">
        <v>765</v>
      </c>
      <c r="C42" s="295">
        <v>100</v>
      </c>
      <c r="D42" s="279">
        <f>'Ведомственная 2023'!G291</f>
        <v>71157</v>
      </c>
    </row>
    <row r="43" spans="1:4" ht="49.5" customHeight="1" x14ac:dyDescent="0.2">
      <c r="A43" s="291" t="s">
        <v>764</v>
      </c>
      <c r="B43" s="294" t="s">
        <v>763</v>
      </c>
      <c r="C43" s="295"/>
      <c r="D43" s="279">
        <f>D44</f>
        <v>278917</v>
      </c>
    </row>
    <row r="44" spans="1:4" ht="49.5" customHeight="1" x14ac:dyDescent="0.2">
      <c r="A44" s="291" t="s">
        <v>47</v>
      </c>
      <c r="B44" s="294" t="s">
        <v>763</v>
      </c>
      <c r="C44" s="295">
        <v>100</v>
      </c>
      <c r="D44" s="279">
        <f>'Ведомственная 2023'!G293</f>
        <v>278917</v>
      </c>
    </row>
    <row r="45" spans="1:4" ht="47.25" x14ac:dyDescent="0.2">
      <c r="A45" s="552" t="s">
        <v>597</v>
      </c>
      <c r="B45" s="298" t="s">
        <v>375</v>
      </c>
      <c r="C45" s="299"/>
      <c r="D45" s="333">
        <f>D46+D68</f>
        <v>25916385</v>
      </c>
    </row>
    <row r="46" spans="1:4" ht="31.5" x14ac:dyDescent="0.2">
      <c r="A46" s="307" t="s">
        <v>202</v>
      </c>
      <c r="B46" s="298" t="s">
        <v>424</v>
      </c>
      <c r="C46" s="299"/>
      <c r="D46" s="333">
        <f>D47+D53+D56+D59+D66+D49+D51</f>
        <v>25883385</v>
      </c>
    </row>
    <row r="47" spans="1:4" ht="15.75" x14ac:dyDescent="0.2">
      <c r="A47" s="359" t="s">
        <v>260</v>
      </c>
      <c r="B47" s="357" t="s">
        <v>223</v>
      </c>
      <c r="C47" s="354"/>
      <c r="D47" s="328">
        <f>D48</f>
        <v>2252362</v>
      </c>
    </row>
    <row r="48" spans="1:4" ht="15.75" x14ac:dyDescent="0.2">
      <c r="A48" s="360" t="s">
        <v>275</v>
      </c>
      <c r="B48" s="358" t="s">
        <v>223</v>
      </c>
      <c r="C48" s="319">
        <v>300</v>
      </c>
      <c r="D48" s="279">
        <f>'Ведомственная 2023'!G344</f>
        <v>2252362</v>
      </c>
    </row>
    <row r="49" spans="1:4" ht="31.5" x14ac:dyDescent="0.25">
      <c r="A49" s="443" t="s">
        <v>769</v>
      </c>
      <c r="B49" s="375" t="s">
        <v>768</v>
      </c>
      <c r="C49" s="319"/>
      <c r="D49" s="279">
        <f>D50</f>
        <v>16696501</v>
      </c>
    </row>
    <row r="50" spans="1:4" ht="15.75" x14ac:dyDescent="0.2">
      <c r="A50" s="291" t="s">
        <v>275</v>
      </c>
      <c r="B50" s="378" t="s">
        <v>768</v>
      </c>
      <c r="C50" s="319">
        <v>300</v>
      </c>
      <c r="D50" s="279">
        <f>'Ведомственная 2023'!G346</f>
        <v>16696501</v>
      </c>
    </row>
    <row r="51" spans="1:4" ht="32.450000000000003" customHeight="1" x14ac:dyDescent="0.25">
      <c r="A51" s="443" t="s">
        <v>767</v>
      </c>
      <c r="B51" s="441" t="s">
        <v>766</v>
      </c>
      <c r="C51" s="319"/>
      <c r="D51" s="279">
        <f>D52</f>
        <v>233751</v>
      </c>
    </row>
    <row r="52" spans="1:4" ht="15.75" x14ac:dyDescent="0.2">
      <c r="A52" s="291" t="s">
        <v>151</v>
      </c>
      <c r="B52" s="378" t="s">
        <v>766</v>
      </c>
      <c r="C52" s="319">
        <v>200</v>
      </c>
      <c r="D52" s="279">
        <f>'Ведомственная 2023'!G348</f>
        <v>233751</v>
      </c>
    </row>
    <row r="53" spans="1:4" ht="31.5" x14ac:dyDescent="0.2">
      <c r="A53" s="359" t="s">
        <v>329</v>
      </c>
      <c r="B53" s="357" t="s">
        <v>224</v>
      </c>
      <c r="C53" s="299"/>
      <c r="D53" s="333">
        <f>D54+D55</f>
        <v>99124</v>
      </c>
    </row>
    <row r="54" spans="1:4" ht="18.75" customHeight="1" x14ac:dyDescent="0.2">
      <c r="A54" s="360" t="s">
        <v>151</v>
      </c>
      <c r="B54" s="358" t="s">
        <v>224</v>
      </c>
      <c r="C54" s="319">
        <v>200</v>
      </c>
      <c r="D54" s="279">
        <f>'Ведомственная 2023'!G327</f>
        <v>1350</v>
      </c>
    </row>
    <row r="55" spans="1:4" ht="15.75" x14ac:dyDescent="0.2">
      <c r="A55" s="360" t="s">
        <v>275</v>
      </c>
      <c r="B55" s="358" t="s">
        <v>224</v>
      </c>
      <c r="C55" s="319">
        <v>300</v>
      </c>
      <c r="D55" s="279">
        <f>'Ведомственная 2023'!G328</f>
        <v>97774</v>
      </c>
    </row>
    <row r="56" spans="1:4" ht="31.5" x14ac:dyDescent="0.2">
      <c r="A56" s="548" t="s">
        <v>253</v>
      </c>
      <c r="B56" s="357" t="s">
        <v>225</v>
      </c>
      <c r="C56" s="299"/>
      <c r="D56" s="333">
        <f>D58+D57</f>
        <v>295167</v>
      </c>
    </row>
    <row r="57" spans="1:4" ht="18.75" customHeight="1" x14ac:dyDescent="0.2">
      <c r="A57" s="360" t="s">
        <v>151</v>
      </c>
      <c r="B57" s="358" t="s">
        <v>225</v>
      </c>
      <c r="C57" s="295">
        <v>200</v>
      </c>
      <c r="D57" s="279">
        <f>'Ведомственная 2023'!G330</f>
        <v>2200</v>
      </c>
    </row>
    <row r="58" spans="1:4" ht="15.75" x14ac:dyDescent="0.2">
      <c r="A58" s="360" t="s">
        <v>275</v>
      </c>
      <c r="B58" s="358" t="s">
        <v>225</v>
      </c>
      <c r="C58" s="319">
        <v>300</v>
      </c>
      <c r="D58" s="279">
        <f>'Ведомственная 2023'!G331</f>
        <v>292967</v>
      </c>
    </row>
    <row r="59" spans="1:4" ht="15.75" x14ac:dyDescent="0.2">
      <c r="A59" s="359" t="s">
        <v>267</v>
      </c>
      <c r="B59" s="357" t="s">
        <v>226</v>
      </c>
      <c r="C59" s="299"/>
      <c r="D59" s="333">
        <f>D60+D63</f>
        <v>5098492</v>
      </c>
    </row>
    <row r="60" spans="1:4" ht="15.75" x14ac:dyDescent="0.2">
      <c r="A60" s="548" t="s">
        <v>11</v>
      </c>
      <c r="B60" s="357" t="s">
        <v>227</v>
      </c>
      <c r="C60" s="299"/>
      <c r="D60" s="333">
        <f>D61+D62</f>
        <v>4588643</v>
      </c>
    </row>
    <row r="61" spans="1:4" ht="18.75" customHeight="1" x14ac:dyDescent="0.2">
      <c r="A61" s="360" t="s">
        <v>151</v>
      </c>
      <c r="B61" s="358" t="s">
        <v>227</v>
      </c>
      <c r="C61" s="319">
        <v>200</v>
      </c>
      <c r="D61" s="279">
        <f>'Ведомственная 2023'!G334</f>
        <v>72500</v>
      </c>
    </row>
    <row r="62" spans="1:4" ht="15.75" x14ac:dyDescent="0.2">
      <c r="A62" s="360" t="s">
        <v>275</v>
      </c>
      <c r="B62" s="358" t="s">
        <v>227</v>
      </c>
      <c r="C62" s="319">
        <v>300</v>
      </c>
      <c r="D62" s="279">
        <f>'Ведомственная 2023'!G335</f>
        <v>4516143</v>
      </c>
    </row>
    <row r="63" spans="1:4" ht="15.75" x14ac:dyDescent="0.2">
      <c r="A63" s="548" t="s">
        <v>49</v>
      </c>
      <c r="B63" s="357" t="s">
        <v>228</v>
      </c>
      <c r="C63" s="299"/>
      <c r="D63" s="328">
        <f>D64+D65</f>
        <v>509849</v>
      </c>
    </row>
    <row r="64" spans="1:4" ht="18.75" customHeight="1" x14ac:dyDescent="0.2">
      <c r="A64" s="360" t="s">
        <v>151</v>
      </c>
      <c r="B64" s="358" t="s">
        <v>228</v>
      </c>
      <c r="C64" s="319">
        <v>200</v>
      </c>
      <c r="D64" s="279">
        <f>'Ведомственная 2023'!G337</f>
        <v>10350</v>
      </c>
    </row>
    <row r="65" spans="1:4" ht="15.75" x14ac:dyDescent="0.2">
      <c r="A65" s="360" t="s">
        <v>275</v>
      </c>
      <c r="B65" s="358" t="s">
        <v>228</v>
      </c>
      <c r="C65" s="319">
        <v>300</v>
      </c>
      <c r="D65" s="279">
        <f>'Ведомственная 2023'!G338</f>
        <v>499499</v>
      </c>
    </row>
    <row r="66" spans="1:4" ht="15.75" x14ac:dyDescent="0.2">
      <c r="A66" s="307" t="s">
        <v>265</v>
      </c>
      <c r="B66" s="353" t="s">
        <v>203</v>
      </c>
      <c r="C66" s="299"/>
      <c r="D66" s="333">
        <f>D67</f>
        <v>1207988</v>
      </c>
    </row>
    <row r="67" spans="1:4" ht="15.75" x14ac:dyDescent="0.2">
      <c r="A67" s="360" t="s">
        <v>275</v>
      </c>
      <c r="B67" s="355" t="s">
        <v>203</v>
      </c>
      <c r="C67" s="356">
        <v>300</v>
      </c>
      <c r="D67" s="279">
        <f>'Ведомственная 2023'!G273</f>
        <v>1207988</v>
      </c>
    </row>
    <row r="68" spans="1:4" ht="31.5" x14ac:dyDescent="0.2">
      <c r="A68" s="359" t="s">
        <v>177</v>
      </c>
      <c r="B68" s="353" t="s">
        <v>395</v>
      </c>
      <c r="C68" s="356"/>
      <c r="D68" s="328">
        <f>D69</f>
        <v>33000</v>
      </c>
    </row>
    <row r="69" spans="1:4" ht="15.75" x14ac:dyDescent="0.2">
      <c r="A69" s="556" t="s">
        <v>178</v>
      </c>
      <c r="B69" s="357" t="s">
        <v>258</v>
      </c>
      <c r="C69" s="299"/>
      <c r="D69" s="328">
        <f>D70</f>
        <v>33000</v>
      </c>
    </row>
    <row r="70" spans="1:4" ht="18.75" customHeight="1" x14ac:dyDescent="0.2">
      <c r="A70" s="360" t="s">
        <v>151</v>
      </c>
      <c r="B70" s="358" t="s">
        <v>258</v>
      </c>
      <c r="C70" s="356">
        <v>200</v>
      </c>
      <c r="D70" s="279">
        <f>'Ведомственная 2023'!G53</f>
        <v>33000</v>
      </c>
    </row>
    <row r="71" spans="1:4" ht="47.25" x14ac:dyDescent="0.2">
      <c r="A71" s="552" t="s">
        <v>564</v>
      </c>
      <c r="B71" s="298" t="s">
        <v>374</v>
      </c>
      <c r="C71" s="295"/>
      <c r="D71" s="333">
        <f>D72+D78+D81+D75+D87</f>
        <v>9465440</v>
      </c>
    </row>
    <row r="72" spans="1:4" ht="47.25" x14ac:dyDescent="0.2">
      <c r="A72" s="359" t="s">
        <v>204</v>
      </c>
      <c r="B72" s="298" t="s">
        <v>425</v>
      </c>
      <c r="C72" s="295"/>
      <c r="D72" s="333">
        <f>D73</f>
        <v>5255804</v>
      </c>
    </row>
    <row r="73" spans="1:4" ht="31.5" x14ac:dyDescent="0.2">
      <c r="A73" s="548" t="s">
        <v>165</v>
      </c>
      <c r="B73" s="357" t="s">
        <v>205</v>
      </c>
      <c r="C73" s="299"/>
      <c r="D73" s="333">
        <f>D74</f>
        <v>5255804</v>
      </c>
    </row>
    <row r="74" spans="1:4" ht="15.75" x14ac:dyDescent="0.2">
      <c r="A74" s="360" t="s">
        <v>275</v>
      </c>
      <c r="B74" s="358" t="s">
        <v>205</v>
      </c>
      <c r="C74" s="356">
        <v>300</v>
      </c>
      <c r="D74" s="279">
        <f>'Ведомственная 2023'!G279</f>
        <v>5255804</v>
      </c>
    </row>
    <row r="75" spans="1:4" ht="47.25" x14ac:dyDescent="0.2">
      <c r="A75" s="359" t="s">
        <v>662</v>
      </c>
      <c r="B75" s="357" t="s">
        <v>663</v>
      </c>
      <c r="C75" s="356"/>
      <c r="D75" s="328">
        <f>D76</f>
        <v>5000</v>
      </c>
    </row>
    <row r="76" spans="1:4" ht="15.75" x14ac:dyDescent="0.2">
      <c r="A76" s="556" t="s">
        <v>178</v>
      </c>
      <c r="B76" s="357" t="s">
        <v>664</v>
      </c>
      <c r="C76" s="299"/>
      <c r="D76" s="279">
        <f>D77</f>
        <v>5000</v>
      </c>
    </row>
    <row r="77" spans="1:4" ht="15.75" x14ac:dyDescent="0.2">
      <c r="A77" s="360" t="s">
        <v>151</v>
      </c>
      <c r="B77" s="358" t="s">
        <v>664</v>
      </c>
      <c r="C77" s="356">
        <v>200</v>
      </c>
      <c r="D77" s="279">
        <f>'Ведомственная 2023'!G63</f>
        <v>5000</v>
      </c>
    </row>
    <row r="78" spans="1:4" ht="31.5" x14ac:dyDescent="0.2">
      <c r="A78" s="307" t="s">
        <v>181</v>
      </c>
      <c r="B78" s="357" t="s">
        <v>396</v>
      </c>
      <c r="C78" s="356"/>
      <c r="D78" s="328">
        <f>D79</f>
        <v>115000</v>
      </c>
    </row>
    <row r="79" spans="1:4" ht="15.75" x14ac:dyDescent="0.2">
      <c r="A79" s="556" t="s">
        <v>178</v>
      </c>
      <c r="B79" s="357" t="s">
        <v>182</v>
      </c>
      <c r="C79" s="299"/>
      <c r="D79" s="333">
        <f>D80</f>
        <v>115000</v>
      </c>
    </row>
    <row r="80" spans="1:4" ht="18.75" customHeight="1" x14ac:dyDescent="0.2">
      <c r="A80" s="360" t="s">
        <v>151</v>
      </c>
      <c r="B80" s="358" t="s">
        <v>182</v>
      </c>
      <c r="C80" s="295">
        <v>200</v>
      </c>
      <c r="D80" s="279">
        <f>'Ведомственная 2023'!G66</f>
        <v>115000</v>
      </c>
    </row>
    <row r="81" spans="1:4" ht="47.25" x14ac:dyDescent="0.2">
      <c r="A81" s="307" t="s">
        <v>179</v>
      </c>
      <c r="B81" s="357" t="s">
        <v>397</v>
      </c>
      <c r="C81" s="295"/>
      <c r="D81" s="333">
        <f>D82+D85</f>
        <v>1273072</v>
      </c>
    </row>
    <row r="82" spans="1:4" ht="47.25" x14ac:dyDescent="0.2">
      <c r="A82" s="359" t="s">
        <v>0</v>
      </c>
      <c r="B82" s="357" t="s">
        <v>180</v>
      </c>
      <c r="C82" s="299"/>
      <c r="D82" s="333">
        <f>D83+D84</f>
        <v>1004100</v>
      </c>
    </row>
    <row r="83" spans="1:4" ht="47.25" x14ac:dyDescent="0.2">
      <c r="A83" s="360" t="s">
        <v>47</v>
      </c>
      <c r="B83" s="358" t="s">
        <v>180</v>
      </c>
      <c r="C83" s="295">
        <v>100</v>
      </c>
      <c r="D83" s="279">
        <f>'Ведомственная 2023'!G57</f>
        <v>994100</v>
      </c>
    </row>
    <row r="84" spans="1:4" ht="15.75" x14ac:dyDescent="0.2">
      <c r="A84" s="360" t="s">
        <v>151</v>
      </c>
      <c r="B84" s="358" t="s">
        <v>180</v>
      </c>
      <c r="C84" s="295">
        <v>200</v>
      </c>
      <c r="D84" s="279">
        <f>'Ведомственная 2023'!G58</f>
        <v>10000</v>
      </c>
    </row>
    <row r="85" spans="1:4" ht="31.5" x14ac:dyDescent="0.2">
      <c r="A85" s="277" t="s">
        <v>170</v>
      </c>
      <c r="B85" s="298" t="s">
        <v>845</v>
      </c>
      <c r="C85" s="295"/>
      <c r="D85" s="279">
        <f>D86</f>
        <v>268972</v>
      </c>
    </row>
    <row r="86" spans="1:4" ht="47.25" x14ac:dyDescent="0.2">
      <c r="A86" s="360" t="s">
        <v>47</v>
      </c>
      <c r="B86" s="294" t="s">
        <v>845</v>
      </c>
      <c r="C86" s="295">
        <v>100</v>
      </c>
      <c r="D86" s="279">
        <f>'Ведомственная 2023'!G60</f>
        <v>268972</v>
      </c>
    </row>
    <row r="87" spans="1:4" ht="31.5" x14ac:dyDescent="0.2">
      <c r="A87" s="296" t="s">
        <v>537</v>
      </c>
      <c r="B87" s="298" t="s">
        <v>541</v>
      </c>
      <c r="C87" s="295"/>
      <c r="D87" s="279">
        <f>D88</f>
        <v>2816564</v>
      </c>
    </row>
    <row r="88" spans="1:4" ht="47.25" x14ac:dyDescent="0.2">
      <c r="A88" s="291" t="s">
        <v>543</v>
      </c>
      <c r="B88" s="294" t="s">
        <v>538</v>
      </c>
      <c r="C88" s="295"/>
      <c r="D88" s="279">
        <f>D89</f>
        <v>2816564</v>
      </c>
    </row>
    <row r="89" spans="1:4" ht="27.6" customHeight="1" x14ac:dyDescent="0.2">
      <c r="A89" s="341" t="s">
        <v>539</v>
      </c>
      <c r="B89" s="294" t="s">
        <v>538</v>
      </c>
      <c r="C89" s="295">
        <v>400</v>
      </c>
      <c r="D89" s="279">
        <f>'Ведомственная 2023'!G282</f>
        <v>2816564</v>
      </c>
    </row>
    <row r="90" spans="1:4" ht="31.5" x14ac:dyDescent="0.2">
      <c r="A90" s="552" t="s">
        <v>615</v>
      </c>
      <c r="B90" s="375" t="s">
        <v>368</v>
      </c>
      <c r="C90" s="299"/>
      <c r="D90" s="333">
        <f>D91+D99+D143</f>
        <v>313937455.00999999</v>
      </c>
    </row>
    <row r="91" spans="1:4" ht="47.25" x14ac:dyDescent="0.25">
      <c r="A91" s="389" t="s">
        <v>616</v>
      </c>
      <c r="B91" s="298" t="s">
        <v>380</v>
      </c>
      <c r="C91" s="299"/>
      <c r="D91" s="333">
        <f>D92+D96</f>
        <v>2207806</v>
      </c>
    </row>
    <row r="92" spans="1:4" ht="50.25" customHeight="1" x14ac:dyDescent="0.2">
      <c r="A92" s="307" t="s">
        <v>591</v>
      </c>
      <c r="B92" s="298" t="s">
        <v>419</v>
      </c>
      <c r="C92" s="299"/>
      <c r="D92" s="333">
        <f>D93</f>
        <v>2167522</v>
      </c>
    </row>
    <row r="93" spans="1:4" ht="18.600000000000001" customHeight="1" x14ac:dyDescent="0.2">
      <c r="A93" s="359" t="s">
        <v>157</v>
      </c>
      <c r="B93" s="357" t="s">
        <v>244</v>
      </c>
      <c r="C93" s="295"/>
      <c r="D93" s="333">
        <f>D94+D95</f>
        <v>2167522</v>
      </c>
    </row>
    <row r="94" spans="1:4" ht="47.25" x14ac:dyDescent="0.2">
      <c r="A94" s="360" t="s">
        <v>47</v>
      </c>
      <c r="B94" s="358" t="s">
        <v>244</v>
      </c>
      <c r="C94" s="356">
        <v>100</v>
      </c>
      <c r="D94" s="279">
        <f>'Ведомственная 2023'!G428</f>
        <v>2132968</v>
      </c>
    </row>
    <row r="95" spans="1:4" ht="19.5" customHeight="1" x14ac:dyDescent="0.2">
      <c r="A95" s="360" t="s">
        <v>151</v>
      </c>
      <c r="B95" s="358" t="s">
        <v>244</v>
      </c>
      <c r="C95" s="356">
        <v>200</v>
      </c>
      <c r="D95" s="279">
        <f>'Ведомственная 2023'!G429</f>
        <v>34554</v>
      </c>
    </row>
    <row r="96" spans="1:4" ht="31.9" customHeight="1" x14ac:dyDescent="0.2">
      <c r="A96" s="307" t="s">
        <v>717</v>
      </c>
      <c r="B96" s="357" t="s">
        <v>718</v>
      </c>
      <c r="C96" s="356"/>
      <c r="D96" s="328">
        <f>D97</f>
        <v>40284</v>
      </c>
    </row>
    <row r="97" spans="1:4" ht="39.6" customHeight="1" x14ac:dyDescent="0.25">
      <c r="A97" s="389" t="s">
        <v>720</v>
      </c>
      <c r="B97" s="357" t="s">
        <v>719</v>
      </c>
      <c r="C97" s="299"/>
      <c r="D97" s="328">
        <f>D98</f>
        <v>40284</v>
      </c>
    </row>
    <row r="98" spans="1:4" ht="19.5" customHeight="1" x14ac:dyDescent="0.2">
      <c r="A98" s="360" t="s">
        <v>47</v>
      </c>
      <c r="B98" s="358" t="s">
        <v>719</v>
      </c>
      <c r="C98" s="356">
        <v>100</v>
      </c>
      <c r="D98" s="279">
        <f>'Ведомственная 2023'!G432</f>
        <v>40284</v>
      </c>
    </row>
    <row r="99" spans="1:4" ht="47.25" x14ac:dyDescent="0.2">
      <c r="A99" s="552" t="s">
        <v>585</v>
      </c>
      <c r="B99" s="298" t="s">
        <v>376</v>
      </c>
      <c r="C99" s="299"/>
      <c r="D99" s="333">
        <f>D100+D109+D118+D127+D132+D137+D140</f>
        <v>305018752.00999999</v>
      </c>
    </row>
    <row r="100" spans="1:4" ht="15.75" x14ac:dyDescent="0.2">
      <c r="A100" s="307" t="s">
        <v>232</v>
      </c>
      <c r="B100" s="298" t="s">
        <v>411</v>
      </c>
      <c r="C100" s="299"/>
      <c r="D100" s="333">
        <f>D101+D103+D105+D107</f>
        <v>16484519</v>
      </c>
    </row>
    <row r="101" spans="1:4" ht="15.75" x14ac:dyDescent="0.2">
      <c r="A101" s="359" t="s">
        <v>33</v>
      </c>
      <c r="B101" s="357" t="s">
        <v>245</v>
      </c>
      <c r="C101" s="299"/>
      <c r="D101" s="333">
        <f>D102</f>
        <v>515928</v>
      </c>
    </row>
    <row r="102" spans="1:4" ht="15.75" x14ac:dyDescent="0.2">
      <c r="A102" s="360" t="s">
        <v>275</v>
      </c>
      <c r="B102" s="358" t="s">
        <v>245</v>
      </c>
      <c r="C102" s="356">
        <v>300</v>
      </c>
      <c r="D102" s="279">
        <f>'Ведомственная 2023'!G448</f>
        <v>515928</v>
      </c>
    </row>
    <row r="103" spans="1:4" ht="78.75" x14ac:dyDescent="0.2">
      <c r="A103" s="548" t="s">
        <v>211</v>
      </c>
      <c r="B103" s="357" t="s">
        <v>233</v>
      </c>
      <c r="C103" s="299"/>
      <c r="D103" s="333">
        <f>D104</f>
        <v>7051083</v>
      </c>
    </row>
    <row r="104" spans="1:4" ht="31.5" x14ac:dyDescent="0.2">
      <c r="A104" s="360" t="s">
        <v>48</v>
      </c>
      <c r="B104" s="358" t="s">
        <v>233</v>
      </c>
      <c r="C104" s="356">
        <v>600</v>
      </c>
      <c r="D104" s="279">
        <f>'Ведомственная 2023'!G370</f>
        <v>7051083</v>
      </c>
    </row>
    <row r="105" spans="1:4" ht="18.75" customHeight="1" x14ac:dyDescent="0.2">
      <c r="A105" s="359" t="s">
        <v>157</v>
      </c>
      <c r="B105" s="353" t="s">
        <v>234</v>
      </c>
      <c r="C105" s="299"/>
      <c r="D105" s="328">
        <f>D106</f>
        <v>8609970</v>
      </c>
    </row>
    <row r="106" spans="1:4" ht="31.5" x14ac:dyDescent="0.2">
      <c r="A106" s="360" t="s">
        <v>48</v>
      </c>
      <c r="B106" s="355" t="s">
        <v>234</v>
      </c>
      <c r="C106" s="356">
        <v>600</v>
      </c>
      <c r="D106" s="279">
        <f>'Ведомственная 2023'!G374</f>
        <v>8609970</v>
      </c>
    </row>
    <row r="107" spans="1:4" ht="47.25" x14ac:dyDescent="0.2">
      <c r="A107" s="296" t="s">
        <v>640</v>
      </c>
      <c r="B107" s="353" t="s">
        <v>641</v>
      </c>
      <c r="C107" s="354"/>
      <c r="D107" s="328">
        <f>D108</f>
        <v>307538</v>
      </c>
    </row>
    <row r="108" spans="1:4" ht="31.5" x14ac:dyDescent="0.2">
      <c r="A108" s="291" t="s">
        <v>48</v>
      </c>
      <c r="B108" s="355" t="s">
        <v>641</v>
      </c>
      <c r="C108" s="356">
        <v>600</v>
      </c>
      <c r="D108" s="279">
        <f>'Ведомственная 2023'!G372</f>
        <v>307538</v>
      </c>
    </row>
    <row r="109" spans="1:4" ht="15.75" x14ac:dyDescent="0.2">
      <c r="A109" s="307" t="s">
        <v>235</v>
      </c>
      <c r="B109" s="353" t="s">
        <v>412</v>
      </c>
      <c r="C109" s="356"/>
      <c r="D109" s="328">
        <f>D110+D114+D112+D116</f>
        <v>272426480.00999999</v>
      </c>
    </row>
    <row r="110" spans="1:4" ht="78.75" x14ac:dyDescent="0.2">
      <c r="A110" s="548" t="s">
        <v>145</v>
      </c>
      <c r="B110" s="357" t="s">
        <v>236</v>
      </c>
      <c r="C110" s="299"/>
      <c r="D110" s="333">
        <f>D111</f>
        <v>210964813</v>
      </c>
    </row>
    <row r="111" spans="1:4" ht="31.5" x14ac:dyDescent="0.2">
      <c r="A111" s="360" t="s">
        <v>48</v>
      </c>
      <c r="B111" s="358" t="s">
        <v>236</v>
      </c>
      <c r="C111" s="356">
        <v>600</v>
      </c>
      <c r="D111" s="279">
        <f>'Ведомственная 2023'!G380</f>
        <v>210964813</v>
      </c>
    </row>
    <row r="112" spans="1:4" ht="31.5" x14ac:dyDescent="0.2">
      <c r="A112" s="359" t="s">
        <v>494</v>
      </c>
      <c r="B112" s="298" t="s">
        <v>723</v>
      </c>
      <c r="C112" s="354"/>
      <c r="D112" s="328">
        <f>D113</f>
        <v>13905360</v>
      </c>
    </row>
    <row r="113" spans="1:4" ht="31.5" x14ac:dyDescent="0.2">
      <c r="A113" s="360" t="s">
        <v>48</v>
      </c>
      <c r="B113" s="294" t="s">
        <v>723</v>
      </c>
      <c r="C113" s="356">
        <v>600</v>
      </c>
      <c r="D113" s="279">
        <f>'Ведомственная 2023'!G382</f>
        <v>13905360</v>
      </c>
    </row>
    <row r="114" spans="1:4" ht="18.75" customHeight="1" x14ac:dyDescent="0.2">
      <c r="A114" s="359" t="s">
        <v>157</v>
      </c>
      <c r="B114" s="353" t="s">
        <v>237</v>
      </c>
      <c r="C114" s="299"/>
      <c r="D114" s="328">
        <f>D115</f>
        <v>35100446.009999998</v>
      </c>
    </row>
    <row r="115" spans="1:4" ht="31.5" x14ac:dyDescent="0.2">
      <c r="A115" s="360" t="s">
        <v>48</v>
      </c>
      <c r="B115" s="355" t="s">
        <v>237</v>
      </c>
      <c r="C115" s="356">
        <v>600</v>
      </c>
      <c r="D115" s="279">
        <f>'Ведомственная 2023'!G384</f>
        <v>35100446.009999998</v>
      </c>
    </row>
    <row r="116" spans="1:4" ht="47.25" x14ac:dyDescent="0.2">
      <c r="A116" s="296" t="s">
        <v>640</v>
      </c>
      <c r="B116" s="350" t="s">
        <v>642</v>
      </c>
      <c r="C116" s="354"/>
      <c r="D116" s="328">
        <f>D117</f>
        <v>12455861</v>
      </c>
    </row>
    <row r="117" spans="1:4" ht="31.5" x14ac:dyDescent="0.2">
      <c r="A117" s="291" t="s">
        <v>48</v>
      </c>
      <c r="B117" s="352" t="s">
        <v>642</v>
      </c>
      <c r="C117" s="356">
        <v>600</v>
      </c>
      <c r="D117" s="279">
        <f>'Ведомственная 2023'!G386</f>
        <v>12455861</v>
      </c>
    </row>
    <row r="118" spans="1:4" ht="15.75" x14ac:dyDescent="0.2">
      <c r="A118" s="307" t="s">
        <v>238</v>
      </c>
      <c r="B118" s="357" t="s">
        <v>413</v>
      </c>
      <c r="C118" s="356"/>
      <c r="D118" s="328">
        <f>D119+D121+D123+D125</f>
        <v>7760272</v>
      </c>
    </row>
    <row r="119" spans="1:4" ht="52.9" customHeight="1" x14ac:dyDescent="0.2">
      <c r="A119" s="307" t="s">
        <v>548</v>
      </c>
      <c r="B119" s="298" t="s">
        <v>502</v>
      </c>
      <c r="C119" s="351"/>
      <c r="D119" s="328">
        <f>D120</f>
        <v>342276</v>
      </c>
    </row>
    <row r="120" spans="1:4" ht="31.5" x14ac:dyDescent="0.2">
      <c r="A120" s="360" t="s">
        <v>48</v>
      </c>
      <c r="B120" s="294" t="s">
        <v>502</v>
      </c>
      <c r="C120" s="319">
        <v>600</v>
      </c>
      <c r="D120" s="279">
        <f>'Ведомственная 2023'!G389</f>
        <v>342276</v>
      </c>
    </row>
    <row r="121" spans="1:4" ht="47.25" x14ac:dyDescent="0.2">
      <c r="A121" s="307" t="s">
        <v>549</v>
      </c>
      <c r="B121" s="357" t="s">
        <v>7</v>
      </c>
      <c r="C121" s="356"/>
      <c r="D121" s="328">
        <f>D122</f>
        <v>3312849</v>
      </c>
    </row>
    <row r="122" spans="1:4" ht="31.5" x14ac:dyDescent="0.2">
      <c r="A122" s="360" t="s">
        <v>48</v>
      </c>
      <c r="B122" s="358" t="s">
        <v>7</v>
      </c>
      <c r="C122" s="356">
        <v>600</v>
      </c>
      <c r="D122" s="279">
        <f>'Ведомственная 2023'!G391</f>
        <v>3312849</v>
      </c>
    </row>
    <row r="123" spans="1:4" ht="47.25" x14ac:dyDescent="0.2">
      <c r="A123" s="296" t="s">
        <v>503</v>
      </c>
      <c r="B123" s="298" t="s">
        <v>504</v>
      </c>
      <c r="C123" s="356"/>
      <c r="D123" s="328">
        <f>D124</f>
        <v>3184335</v>
      </c>
    </row>
    <row r="124" spans="1:4" ht="31.5" x14ac:dyDescent="0.2">
      <c r="A124" s="291" t="s">
        <v>48</v>
      </c>
      <c r="B124" s="294" t="s">
        <v>504</v>
      </c>
      <c r="C124" s="356">
        <v>600</v>
      </c>
      <c r="D124" s="279">
        <f>'Ведомственная 2023'!G393</f>
        <v>3184335</v>
      </c>
    </row>
    <row r="125" spans="1:4" ht="31.5" x14ac:dyDescent="0.2">
      <c r="A125" s="296" t="s">
        <v>509</v>
      </c>
      <c r="B125" s="298" t="s">
        <v>510</v>
      </c>
      <c r="C125" s="356"/>
      <c r="D125" s="328">
        <f>D126</f>
        <v>920812</v>
      </c>
    </row>
    <row r="126" spans="1:4" ht="31.5" x14ac:dyDescent="0.2">
      <c r="A126" s="291" t="s">
        <v>48</v>
      </c>
      <c r="B126" s="294" t="s">
        <v>510</v>
      </c>
      <c r="C126" s="356">
        <v>600</v>
      </c>
      <c r="D126" s="279">
        <f>'Ведомственная 2023'!G395</f>
        <v>920812</v>
      </c>
    </row>
    <row r="127" spans="1:4" ht="15.75" x14ac:dyDescent="0.2">
      <c r="A127" s="307" t="s">
        <v>239</v>
      </c>
      <c r="B127" s="357" t="s">
        <v>414</v>
      </c>
      <c r="C127" s="356"/>
      <c r="D127" s="328">
        <f>D128+D130</f>
        <v>3272660</v>
      </c>
    </row>
    <row r="128" spans="1:4" ht="31.5" x14ac:dyDescent="0.2">
      <c r="A128" s="307" t="s">
        <v>498</v>
      </c>
      <c r="B128" s="298" t="s">
        <v>499</v>
      </c>
      <c r="C128" s="351"/>
      <c r="D128" s="328">
        <f>D129</f>
        <v>362398</v>
      </c>
    </row>
    <row r="129" spans="1:4" ht="31.5" x14ac:dyDescent="0.2">
      <c r="A129" s="360" t="s">
        <v>48</v>
      </c>
      <c r="B129" s="294" t="s">
        <v>499</v>
      </c>
      <c r="C129" s="295">
        <v>600</v>
      </c>
      <c r="D129" s="279">
        <f>'Ведомственная 2023'!G398</f>
        <v>362398</v>
      </c>
    </row>
    <row r="130" spans="1:4" ht="31.5" x14ac:dyDescent="0.2">
      <c r="A130" s="307" t="s">
        <v>240</v>
      </c>
      <c r="B130" s="298" t="s">
        <v>241</v>
      </c>
      <c r="C130" s="299"/>
      <c r="D130" s="333">
        <f>D131</f>
        <v>2910262</v>
      </c>
    </row>
    <row r="131" spans="1:4" ht="31.5" x14ac:dyDescent="0.2">
      <c r="A131" s="360" t="s">
        <v>48</v>
      </c>
      <c r="B131" s="294" t="s">
        <v>241</v>
      </c>
      <c r="C131" s="295">
        <v>600</v>
      </c>
      <c r="D131" s="279">
        <f>'Ведомственная 2023'!G400</f>
        <v>2910262</v>
      </c>
    </row>
    <row r="132" spans="1:4" ht="15.75" x14ac:dyDescent="0.2">
      <c r="A132" s="296" t="s">
        <v>477</v>
      </c>
      <c r="B132" s="298" t="s">
        <v>478</v>
      </c>
      <c r="C132" s="351"/>
      <c r="D132" s="328">
        <f>D133+D135</f>
        <v>2260483</v>
      </c>
    </row>
    <row r="133" spans="1:4" ht="38.450000000000003" customHeight="1" x14ac:dyDescent="0.2">
      <c r="A133" s="296" t="s">
        <v>500</v>
      </c>
      <c r="B133" s="298" t="s">
        <v>501</v>
      </c>
      <c r="C133" s="351"/>
      <c r="D133" s="328">
        <f>D134</f>
        <v>821016</v>
      </c>
    </row>
    <row r="134" spans="1:4" ht="31.5" x14ac:dyDescent="0.2">
      <c r="A134" s="291" t="s">
        <v>48</v>
      </c>
      <c r="B134" s="294" t="s">
        <v>501</v>
      </c>
      <c r="C134" s="295">
        <v>600</v>
      </c>
      <c r="D134" s="279">
        <f>'Ведомственная 2023'!G403</f>
        <v>821016</v>
      </c>
    </row>
    <row r="135" spans="1:4" ht="47.25" x14ac:dyDescent="0.2">
      <c r="A135" s="296" t="s">
        <v>479</v>
      </c>
      <c r="B135" s="298" t="s">
        <v>480</v>
      </c>
      <c r="C135" s="299"/>
      <c r="D135" s="328">
        <f>D136</f>
        <v>1439467</v>
      </c>
    </row>
    <row r="136" spans="1:4" ht="31.5" x14ac:dyDescent="0.2">
      <c r="A136" s="291" t="s">
        <v>48</v>
      </c>
      <c r="B136" s="294" t="s">
        <v>480</v>
      </c>
      <c r="C136" s="295">
        <v>600</v>
      </c>
      <c r="D136" s="279">
        <f>'Ведомственная 2023'!G405</f>
        <v>1439467</v>
      </c>
    </row>
    <row r="137" spans="1:4" ht="15.75" x14ac:dyDescent="0.2">
      <c r="A137" s="384" t="s">
        <v>507</v>
      </c>
      <c r="B137" s="298" t="s">
        <v>508</v>
      </c>
      <c r="C137" s="295"/>
      <c r="D137" s="328">
        <f>D138</f>
        <v>2532179</v>
      </c>
    </row>
    <row r="138" spans="1:4" ht="112.9" customHeight="1" x14ac:dyDescent="0.2">
      <c r="A138" s="384" t="s">
        <v>721</v>
      </c>
      <c r="B138" s="298" t="s">
        <v>689</v>
      </c>
      <c r="C138" s="299"/>
      <c r="D138" s="328">
        <f>D139</f>
        <v>2532179</v>
      </c>
    </row>
    <row r="139" spans="1:4" ht="31.5" x14ac:dyDescent="0.2">
      <c r="A139" s="291" t="s">
        <v>48</v>
      </c>
      <c r="B139" s="294" t="s">
        <v>689</v>
      </c>
      <c r="C139" s="295">
        <v>600</v>
      </c>
      <c r="D139" s="279">
        <f>'Ведомственная 2023'!G408</f>
        <v>2532179</v>
      </c>
    </row>
    <row r="140" spans="1:4" ht="31.5" x14ac:dyDescent="0.2">
      <c r="A140" s="296" t="s">
        <v>704</v>
      </c>
      <c r="B140" s="375" t="s">
        <v>705</v>
      </c>
      <c r="C140" s="343"/>
      <c r="D140" s="328">
        <f>D141</f>
        <v>282159</v>
      </c>
    </row>
    <row r="141" spans="1:4" ht="47.25" x14ac:dyDescent="0.2">
      <c r="A141" s="296" t="s">
        <v>706</v>
      </c>
      <c r="B141" s="375" t="s">
        <v>707</v>
      </c>
      <c r="C141" s="343"/>
      <c r="D141" s="328">
        <f>D142</f>
        <v>282159</v>
      </c>
    </row>
    <row r="142" spans="1:4" ht="31.5" x14ac:dyDescent="0.2">
      <c r="A142" s="291" t="s">
        <v>48</v>
      </c>
      <c r="B142" s="378" t="s">
        <v>707</v>
      </c>
      <c r="C142" s="345" t="s">
        <v>312</v>
      </c>
      <c r="D142" s="279">
        <f>'Ведомственная 2023'!G411</f>
        <v>282159</v>
      </c>
    </row>
    <row r="143" spans="1:4" ht="47.25" x14ac:dyDescent="0.25">
      <c r="A143" s="389" t="s">
        <v>586</v>
      </c>
      <c r="B143" s="298" t="s">
        <v>383</v>
      </c>
      <c r="C143" s="299"/>
      <c r="D143" s="333">
        <f>D144+D149</f>
        <v>6710897</v>
      </c>
    </row>
    <row r="144" spans="1:4" ht="31.5" x14ac:dyDescent="0.25">
      <c r="A144" s="389" t="s">
        <v>242</v>
      </c>
      <c r="B144" s="298" t="s">
        <v>415</v>
      </c>
      <c r="C144" s="299"/>
      <c r="D144" s="333">
        <f>D145+D147</f>
        <v>4812081</v>
      </c>
    </row>
    <row r="145" spans="1:4" ht="15.75" x14ac:dyDescent="0.2">
      <c r="A145" s="360" t="s">
        <v>157</v>
      </c>
      <c r="B145" s="353" t="s">
        <v>243</v>
      </c>
      <c r="C145" s="299"/>
      <c r="D145" s="333">
        <f>D146</f>
        <v>4533556</v>
      </c>
    </row>
    <row r="146" spans="1:4" ht="31.5" x14ac:dyDescent="0.2">
      <c r="A146" s="291" t="s">
        <v>48</v>
      </c>
      <c r="B146" s="355" t="s">
        <v>243</v>
      </c>
      <c r="C146" s="356">
        <v>600</v>
      </c>
      <c r="D146" s="279">
        <f>'Ведомственная 2023'!G417</f>
        <v>4533556</v>
      </c>
    </row>
    <row r="147" spans="1:4" ht="47.25" x14ac:dyDescent="0.2">
      <c r="A147" s="296" t="s">
        <v>640</v>
      </c>
      <c r="B147" s="353" t="s">
        <v>643</v>
      </c>
      <c r="C147" s="354"/>
      <c r="D147" s="328">
        <f>D148</f>
        <v>278525</v>
      </c>
    </row>
    <row r="148" spans="1:4" ht="31.5" x14ac:dyDescent="0.2">
      <c r="A148" s="291" t="s">
        <v>48</v>
      </c>
      <c r="B148" s="355" t="s">
        <v>643</v>
      </c>
      <c r="C148" s="356">
        <v>600</v>
      </c>
      <c r="D148" s="279">
        <f>'Ведомственная 2023'!G419</f>
        <v>278525</v>
      </c>
    </row>
    <row r="149" spans="1:4" ht="31.5" x14ac:dyDescent="0.2">
      <c r="A149" s="296" t="s">
        <v>644</v>
      </c>
      <c r="B149" s="350" t="s">
        <v>645</v>
      </c>
      <c r="C149" s="351"/>
      <c r="D149" s="328">
        <f>D150</f>
        <v>1898816</v>
      </c>
    </row>
    <row r="150" spans="1:4" ht="31.5" x14ac:dyDescent="0.2">
      <c r="A150" s="291" t="s">
        <v>646</v>
      </c>
      <c r="B150" s="352" t="s">
        <v>647</v>
      </c>
      <c r="C150" s="351"/>
      <c r="D150" s="279">
        <f>D151</f>
        <v>1898816</v>
      </c>
    </row>
    <row r="151" spans="1:4" ht="31.5" x14ac:dyDescent="0.2">
      <c r="A151" s="291" t="s">
        <v>48</v>
      </c>
      <c r="B151" s="352" t="s">
        <v>647</v>
      </c>
      <c r="C151" s="319">
        <v>600</v>
      </c>
      <c r="D151" s="279">
        <f>'Ведомственная 2023'!G422</f>
        <v>1898816</v>
      </c>
    </row>
    <row r="152" spans="1:4" ht="31.5" x14ac:dyDescent="0.2">
      <c r="A152" s="359" t="s">
        <v>565</v>
      </c>
      <c r="B152" s="375" t="s">
        <v>359</v>
      </c>
      <c r="C152" s="299"/>
      <c r="D152" s="328">
        <f>D153</f>
        <v>386350</v>
      </c>
    </row>
    <row r="153" spans="1:4" ht="53.25" customHeight="1" x14ac:dyDescent="0.2">
      <c r="A153" s="359" t="s">
        <v>566</v>
      </c>
      <c r="B153" s="298" t="s">
        <v>394</v>
      </c>
      <c r="C153" s="299"/>
      <c r="D153" s="328">
        <f>D154</f>
        <v>386350</v>
      </c>
    </row>
    <row r="154" spans="1:4" ht="47.25" x14ac:dyDescent="0.2">
      <c r="A154" s="359" t="s">
        <v>118</v>
      </c>
      <c r="B154" s="298" t="s">
        <v>398</v>
      </c>
      <c r="C154" s="299"/>
      <c r="D154" s="328">
        <f>D155+D157</f>
        <v>386350</v>
      </c>
    </row>
    <row r="155" spans="1:4" ht="15.75" x14ac:dyDescent="0.2">
      <c r="A155" s="359" t="s">
        <v>300</v>
      </c>
      <c r="B155" s="298" t="s">
        <v>301</v>
      </c>
      <c r="C155" s="299"/>
      <c r="D155" s="328">
        <f>D156</f>
        <v>10000</v>
      </c>
    </row>
    <row r="156" spans="1:4" ht="18.75" customHeight="1" x14ac:dyDescent="0.2">
      <c r="A156" s="360" t="s">
        <v>151</v>
      </c>
      <c r="B156" s="294" t="s">
        <v>301</v>
      </c>
      <c r="C156" s="295">
        <v>200</v>
      </c>
      <c r="D156" s="279">
        <f>'Ведомственная 2023'!G71</f>
        <v>10000</v>
      </c>
    </row>
    <row r="157" spans="1:4" ht="15.75" x14ac:dyDescent="0.2">
      <c r="A157" s="359" t="s">
        <v>119</v>
      </c>
      <c r="B157" s="298" t="s">
        <v>120</v>
      </c>
      <c r="C157" s="299"/>
      <c r="D157" s="328">
        <f>D158</f>
        <v>376350</v>
      </c>
    </row>
    <row r="158" spans="1:4" ht="18.75" customHeight="1" x14ac:dyDescent="0.2">
      <c r="A158" s="360" t="s">
        <v>151</v>
      </c>
      <c r="B158" s="294" t="s">
        <v>120</v>
      </c>
      <c r="C158" s="295">
        <v>200</v>
      </c>
      <c r="D158" s="279">
        <f>'Ведомственная 2023'!G73</f>
        <v>376350</v>
      </c>
    </row>
    <row r="159" spans="1:4" ht="34.15" customHeight="1" x14ac:dyDescent="0.2">
      <c r="A159" s="374" t="s">
        <v>675</v>
      </c>
      <c r="B159" s="375" t="s">
        <v>676</v>
      </c>
      <c r="C159" s="295"/>
      <c r="D159" s="328">
        <f>D160+D190</f>
        <v>2882200</v>
      </c>
    </row>
    <row r="160" spans="1:4" ht="51" customHeight="1" x14ac:dyDescent="0.2">
      <c r="A160" s="374" t="s">
        <v>822</v>
      </c>
      <c r="B160" s="375" t="s">
        <v>821</v>
      </c>
      <c r="C160" s="295"/>
      <c r="D160" s="328">
        <f>D161</f>
        <v>2880760</v>
      </c>
    </row>
    <row r="161" spans="1:4" ht="24.6" customHeight="1" x14ac:dyDescent="0.2">
      <c r="A161" s="374" t="s">
        <v>820</v>
      </c>
      <c r="B161" s="375" t="s">
        <v>819</v>
      </c>
      <c r="C161" s="295"/>
      <c r="D161" s="328">
        <f>D162+D175+D188</f>
        <v>2880760</v>
      </c>
    </row>
    <row r="162" spans="1:4" ht="31.15" customHeight="1" x14ac:dyDescent="0.2">
      <c r="A162" s="446" t="s">
        <v>818</v>
      </c>
      <c r="B162" s="375" t="s">
        <v>817</v>
      </c>
      <c r="C162" s="346"/>
      <c r="D162" s="328">
        <f>D163+D165+D167+D169+D171+D173</f>
        <v>1548456</v>
      </c>
    </row>
    <row r="163" spans="1:4" ht="31.15" customHeight="1" x14ac:dyDescent="0.2">
      <c r="A163" s="446" t="s">
        <v>816</v>
      </c>
      <c r="B163" s="375" t="s">
        <v>815</v>
      </c>
      <c r="C163" s="346"/>
      <c r="D163" s="279">
        <f>D164</f>
        <v>336066</v>
      </c>
    </row>
    <row r="164" spans="1:4" ht="31.15" customHeight="1" x14ac:dyDescent="0.2">
      <c r="A164" s="291" t="s">
        <v>151</v>
      </c>
      <c r="B164" s="375" t="s">
        <v>815</v>
      </c>
      <c r="C164" s="346" t="s">
        <v>161</v>
      </c>
      <c r="D164" s="279">
        <f>'Ведомственная 2023'!G193</f>
        <v>336066</v>
      </c>
    </row>
    <row r="165" spans="1:4" ht="31.15" customHeight="1" x14ac:dyDescent="0.2">
      <c r="A165" s="446" t="s">
        <v>803</v>
      </c>
      <c r="B165" s="375" t="s">
        <v>814</v>
      </c>
      <c r="C165" s="346"/>
      <c r="D165" s="279">
        <f>D166</f>
        <v>320082</v>
      </c>
    </row>
    <row r="166" spans="1:4" ht="31.15" customHeight="1" x14ac:dyDescent="0.2">
      <c r="A166" s="291" t="s">
        <v>151</v>
      </c>
      <c r="B166" s="375" t="s">
        <v>814</v>
      </c>
      <c r="C166" s="346" t="s">
        <v>161</v>
      </c>
      <c r="D166" s="279">
        <f>'Ведомственная 2023'!G195</f>
        <v>320082</v>
      </c>
    </row>
    <row r="167" spans="1:4" ht="31.15" customHeight="1" x14ac:dyDescent="0.2">
      <c r="A167" s="446" t="s">
        <v>801</v>
      </c>
      <c r="B167" s="375" t="s">
        <v>812</v>
      </c>
      <c r="C167" s="346"/>
      <c r="D167" s="279">
        <f>D168</f>
        <v>216426</v>
      </c>
    </row>
    <row r="168" spans="1:4" ht="31.15" customHeight="1" x14ac:dyDescent="0.2">
      <c r="A168" s="291" t="s">
        <v>151</v>
      </c>
      <c r="B168" s="375" t="s">
        <v>812</v>
      </c>
      <c r="C168" s="346" t="s">
        <v>161</v>
      </c>
      <c r="D168" s="279">
        <f>'Ведомственная 2023'!G197</f>
        <v>216426</v>
      </c>
    </row>
    <row r="169" spans="1:4" ht="31.15" customHeight="1" x14ac:dyDescent="0.2">
      <c r="A169" s="446" t="s">
        <v>811</v>
      </c>
      <c r="B169" s="375" t="s">
        <v>810</v>
      </c>
      <c r="C169" s="346"/>
      <c r="D169" s="279">
        <f>D170</f>
        <v>211086</v>
      </c>
    </row>
    <row r="170" spans="1:4" ht="31.15" customHeight="1" x14ac:dyDescent="0.2">
      <c r="A170" s="291" t="s">
        <v>151</v>
      </c>
      <c r="B170" s="375" t="s">
        <v>810</v>
      </c>
      <c r="C170" s="346" t="s">
        <v>161</v>
      </c>
      <c r="D170" s="279">
        <f>'Ведомственная 2023'!G199</f>
        <v>211086</v>
      </c>
    </row>
    <row r="171" spans="1:4" ht="31.15" customHeight="1" x14ac:dyDescent="0.2">
      <c r="A171" s="446" t="s">
        <v>797</v>
      </c>
      <c r="B171" s="375" t="s">
        <v>809</v>
      </c>
      <c r="C171" s="346"/>
      <c r="D171" s="279">
        <f>D172</f>
        <v>253710</v>
      </c>
    </row>
    <row r="172" spans="1:4" ht="31.15" customHeight="1" x14ac:dyDescent="0.2">
      <c r="A172" s="291" t="s">
        <v>151</v>
      </c>
      <c r="B172" s="375" t="s">
        <v>809</v>
      </c>
      <c r="C172" s="346" t="s">
        <v>161</v>
      </c>
      <c r="D172" s="279">
        <f>'Ведомственная 2023'!G201</f>
        <v>253710</v>
      </c>
    </row>
    <row r="173" spans="1:4" ht="31.15" customHeight="1" x14ac:dyDescent="0.2">
      <c r="A173" s="446" t="s">
        <v>795</v>
      </c>
      <c r="B173" s="375" t="s">
        <v>808</v>
      </c>
      <c r="C173" s="346"/>
      <c r="D173" s="279">
        <f>D174</f>
        <v>211086</v>
      </c>
    </row>
    <row r="174" spans="1:4" ht="31.15" customHeight="1" x14ac:dyDescent="0.2">
      <c r="A174" s="291" t="s">
        <v>151</v>
      </c>
      <c r="B174" s="375" t="s">
        <v>808</v>
      </c>
      <c r="C174" s="346" t="s">
        <v>161</v>
      </c>
      <c r="D174" s="279">
        <f>'Ведомственная 2023'!G203</f>
        <v>211086</v>
      </c>
    </row>
    <row r="175" spans="1:4" ht="31.15" customHeight="1" x14ac:dyDescent="0.2">
      <c r="A175" s="374" t="s">
        <v>807</v>
      </c>
      <c r="B175" s="375" t="s">
        <v>806</v>
      </c>
      <c r="C175" s="346"/>
      <c r="D175" s="279">
        <f>D176+D178+D180+D182+D184+D186</f>
        <v>1032304</v>
      </c>
    </row>
    <row r="176" spans="1:4" ht="31.15" customHeight="1" x14ac:dyDescent="0.2">
      <c r="A176" s="374" t="s">
        <v>805</v>
      </c>
      <c r="B176" s="375" t="s">
        <v>804</v>
      </c>
      <c r="C176" s="346"/>
      <c r="D176" s="279">
        <f>D177</f>
        <v>224044</v>
      </c>
    </row>
    <row r="177" spans="1:4" ht="31.15" customHeight="1" x14ac:dyDescent="0.2">
      <c r="A177" s="291" t="s">
        <v>151</v>
      </c>
      <c r="B177" s="375" t="s">
        <v>804</v>
      </c>
      <c r="C177" s="346" t="s">
        <v>161</v>
      </c>
      <c r="D177" s="279">
        <f>'Ведомственная 2023'!G206</f>
        <v>224044</v>
      </c>
    </row>
    <row r="178" spans="1:4" ht="31.15" customHeight="1" x14ac:dyDescent="0.2">
      <c r="A178" s="374" t="s">
        <v>803</v>
      </c>
      <c r="B178" s="375" t="s">
        <v>802</v>
      </c>
      <c r="C178" s="346"/>
      <c r="D178" s="279">
        <f>D179</f>
        <v>213388</v>
      </c>
    </row>
    <row r="179" spans="1:4" ht="31.15" customHeight="1" x14ac:dyDescent="0.2">
      <c r="A179" s="291" t="s">
        <v>151</v>
      </c>
      <c r="B179" s="375" t="s">
        <v>802</v>
      </c>
      <c r="C179" s="346" t="s">
        <v>161</v>
      </c>
      <c r="D179" s="279">
        <f>'Ведомственная 2023'!G208</f>
        <v>213388</v>
      </c>
    </row>
    <row r="180" spans="1:4" ht="31.15" customHeight="1" x14ac:dyDescent="0.2">
      <c r="A180" s="374" t="s">
        <v>801</v>
      </c>
      <c r="B180" s="375" t="s">
        <v>800</v>
      </c>
      <c r="C180" s="346"/>
      <c r="D180" s="279">
        <f>D181</f>
        <v>144284</v>
      </c>
    </row>
    <row r="181" spans="1:4" ht="31.15" customHeight="1" x14ac:dyDescent="0.2">
      <c r="A181" s="291" t="s">
        <v>151</v>
      </c>
      <c r="B181" s="375" t="s">
        <v>800</v>
      </c>
      <c r="C181" s="346" t="s">
        <v>161</v>
      </c>
      <c r="D181" s="279">
        <f>'Ведомственная 2023'!G210</f>
        <v>144284</v>
      </c>
    </row>
    <row r="182" spans="1:4" ht="24.6" customHeight="1" x14ac:dyDescent="0.2">
      <c r="A182" s="374" t="s">
        <v>799</v>
      </c>
      <c r="B182" s="375" t="s">
        <v>798</v>
      </c>
      <c r="C182" s="346"/>
      <c r="D182" s="279">
        <f>D183</f>
        <v>140724</v>
      </c>
    </row>
    <row r="183" spans="1:4" ht="31.15" customHeight="1" x14ac:dyDescent="0.2">
      <c r="A183" s="291" t="s">
        <v>151</v>
      </c>
      <c r="B183" s="375" t="s">
        <v>798</v>
      </c>
      <c r="C183" s="346" t="s">
        <v>161</v>
      </c>
      <c r="D183" s="279">
        <f>'Ведомственная 2023'!G212</f>
        <v>140724</v>
      </c>
    </row>
    <row r="184" spans="1:4" ht="21" customHeight="1" x14ac:dyDescent="0.2">
      <c r="A184" s="374" t="s">
        <v>797</v>
      </c>
      <c r="B184" s="375" t="s">
        <v>796</v>
      </c>
      <c r="C184" s="346"/>
      <c r="D184" s="279">
        <f>D185</f>
        <v>169140</v>
      </c>
    </row>
    <row r="185" spans="1:4" ht="31.15" customHeight="1" x14ac:dyDescent="0.2">
      <c r="A185" s="291" t="s">
        <v>151</v>
      </c>
      <c r="B185" s="375" t="s">
        <v>796</v>
      </c>
      <c r="C185" s="346" t="s">
        <v>161</v>
      </c>
      <c r="D185" s="279">
        <f>'Ведомственная 2023'!G214</f>
        <v>169140</v>
      </c>
    </row>
    <row r="186" spans="1:4" ht="24.6" customHeight="1" x14ac:dyDescent="0.2">
      <c r="A186" s="374" t="s">
        <v>795</v>
      </c>
      <c r="B186" s="375" t="s">
        <v>794</v>
      </c>
      <c r="C186" s="346"/>
      <c r="D186" s="279">
        <f>D187</f>
        <v>140724</v>
      </c>
    </row>
    <row r="187" spans="1:4" ht="31.15" customHeight="1" x14ac:dyDescent="0.2">
      <c r="A187" s="291" t="s">
        <v>151</v>
      </c>
      <c r="B187" s="375" t="s">
        <v>794</v>
      </c>
      <c r="C187" s="346" t="s">
        <v>161</v>
      </c>
      <c r="D187" s="279">
        <f>'Ведомственная 2023'!G216</f>
        <v>140724</v>
      </c>
    </row>
    <row r="188" spans="1:4" ht="31.15" customHeight="1" x14ac:dyDescent="0.2">
      <c r="A188" s="446" t="s">
        <v>793</v>
      </c>
      <c r="B188" s="375" t="s">
        <v>792</v>
      </c>
      <c r="C188" s="295"/>
      <c r="D188" s="328">
        <f>D189</f>
        <v>300000</v>
      </c>
    </row>
    <row r="189" spans="1:4" ht="31.15" customHeight="1" x14ac:dyDescent="0.2">
      <c r="A189" s="377" t="s">
        <v>151</v>
      </c>
      <c r="B189" s="378" t="s">
        <v>792</v>
      </c>
      <c r="C189" s="295">
        <v>200</v>
      </c>
      <c r="D189" s="279">
        <f>'Ведомственная 2023'!G218</f>
        <v>300000</v>
      </c>
    </row>
    <row r="190" spans="1:4" ht="52.15" customHeight="1" x14ac:dyDescent="0.2">
      <c r="A190" s="376" t="s">
        <v>677</v>
      </c>
      <c r="B190" s="375" t="s">
        <v>678</v>
      </c>
      <c r="C190" s="295"/>
      <c r="D190" s="328">
        <f>D191</f>
        <v>1440</v>
      </c>
    </row>
    <row r="191" spans="1:4" ht="34.9" customHeight="1" x14ac:dyDescent="0.2">
      <c r="A191" s="376" t="s">
        <v>679</v>
      </c>
      <c r="B191" s="375" t="s">
        <v>680</v>
      </c>
      <c r="C191" s="295"/>
      <c r="D191" s="328">
        <f>D192</f>
        <v>1440</v>
      </c>
    </row>
    <row r="192" spans="1:4" ht="25.15" customHeight="1" x14ac:dyDescent="0.2">
      <c r="A192" s="376" t="s">
        <v>681</v>
      </c>
      <c r="B192" s="375" t="s">
        <v>682</v>
      </c>
      <c r="C192" s="295"/>
      <c r="D192" s="328">
        <f>D193</f>
        <v>1440</v>
      </c>
    </row>
    <row r="193" spans="1:4" ht="31.15" customHeight="1" x14ac:dyDescent="0.2">
      <c r="A193" s="377" t="s">
        <v>151</v>
      </c>
      <c r="B193" s="378" t="s">
        <v>682</v>
      </c>
      <c r="C193" s="295">
        <v>200</v>
      </c>
      <c r="D193" s="279">
        <f>'Ведомственная 2023'!G222</f>
        <v>1440</v>
      </c>
    </row>
    <row r="194" spans="1:4" ht="50.45" customHeight="1" x14ac:dyDescent="0.2">
      <c r="A194" s="374" t="s">
        <v>830</v>
      </c>
      <c r="B194" s="375" t="s">
        <v>710</v>
      </c>
      <c r="C194" s="295"/>
      <c r="D194" s="328">
        <f>D195</f>
        <v>40442486</v>
      </c>
    </row>
    <row r="195" spans="1:4" ht="69" customHeight="1" x14ac:dyDescent="0.2">
      <c r="A195" s="374" t="s">
        <v>829</v>
      </c>
      <c r="B195" s="375" t="s">
        <v>712</v>
      </c>
      <c r="C195" s="295"/>
      <c r="D195" s="328">
        <f>D196+D201</f>
        <v>40442486</v>
      </c>
    </row>
    <row r="196" spans="1:4" ht="49.15" customHeight="1" x14ac:dyDescent="0.2">
      <c r="A196" s="374" t="s">
        <v>828</v>
      </c>
      <c r="B196" s="375" t="s">
        <v>827</v>
      </c>
      <c r="C196" s="295"/>
      <c r="D196" s="328">
        <f>D197+D199</f>
        <v>2821147</v>
      </c>
    </row>
    <row r="197" spans="1:4" ht="33.6" customHeight="1" x14ac:dyDescent="0.2">
      <c r="A197" s="374" t="s">
        <v>826</v>
      </c>
      <c r="B197" s="375" t="s">
        <v>825</v>
      </c>
      <c r="C197" s="295"/>
      <c r="D197" s="328">
        <f>D198</f>
        <v>1371147</v>
      </c>
    </row>
    <row r="198" spans="1:4" ht="18" customHeight="1" x14ac:dyDescent="0.2">
      <c r="A198" s="377" t="s">
        <v>151</v>
      </c>
      <c r="B198" s="378" t="s">
        <v>825</v>
      </c>
      <c r="C198" s="295">
        <v>200</v>
      </c>
      <c r="D198" s="279">
        <f>'Ведомственная 2023'!G183</f>
        <v>1371147</v>
      </c>
    </row>
    <row r="199" spans="1:4" ht="46.15" customHeight="1" x14ac:dyDescent="0.2">
      <c r="A199" s="374" t="s">
        <v>824</v>
      </c>
      <c r="B199" s="375" t="s">
        <v>823</v>
      </c>
      <c r="C199" s="295"/>
      <c r="D199" s="328">
        <f>D200</f>
        <v>1450000</v>
      </c>
    </row>
    <row r="200" spans="1:4" ht="18" customHeight="1" x14ac:dyDescent="0.2">
      <c r="A200" s="445" t="s">
        <v>151</v>
      </c>
      <c r="B200" s="378" t="s">
        <v>823</v>
      </c>
      <c r="C200" s="295">
        <v>200</v>
      </c>
      <c r="D200" s="279">
        <f>'Ведомственная 2023'!G185</f>
        <v>1450000</v>
      </c>
    </row>
    <row r="201" spans="1:4" ht="38.450000000000003" customHeight="1" x14ac:dyDescent="0.2">
      <c r="A201" s="374" t="s">
        <v>713</v>
      </c>
      <c r="B201" s="375" t="s">
        <v>714</v>
      </c>
      <c r="C201" s="295"/>
      <c r="D201" s="328">
        <f>D206+D202+D204</f>
        <v>37621339</v>
      </c>
    </row>
    <row r="202" spans="1:4" ht="38.450000000000003" customHeight="1" x14ac:dyDescent="0.2">
      <c r="A202" s="374" t="s">
        <v>791</v>
      </c>
      <c r="B202" s="375" t="s">
        <v>790</v>
      </c>
      <c r="C202" s="295"/>
      <c r="D202" s="328">
        <f>D203</f>
        <v>35281728</v>
      </c>
    </row>
    <row r="203" spans="1:4" ht="38.450000000000003" customHeight="1" x14ac:dyDescent="0.2">
      <c r="A203" s="341" t="s">
        <v>48</v>
      </c>
      <c r="B203" s="378" t="s">
        <v>790</v>
      </c>
      <c r="C203" s="295">
        <v>400</v>
      </c>
      <c r="D203" s="328">
        <f>'Ведомственная 2023'!G227</f>
        <v>35281728</v>
      </c>
    </row>
    <row r="204" spans="1:4" ht="38.450000000000003" customHeight="1" x14ac:dyDescent="0.2">
      <c r="A204" s="374" t="s">
        <v>789</v>
      </c>
      <c r="B204" s="375" t="s">
        <v>788</v>
      </c>
      <c r="C204" s="295"/>
      <c r="D204" s="328">
        <f>D205</f>
        <v>2129611</v>
      </c>
    </row>
    <row r="205" spans="1:4" ht="38.450000000000003" customHeight="1" x14ac:dyDescent="0.2">
      <c r="A205" s="341" t="s">
        <v>48</v>
      </c>
      <c r="B205" s="378" t="s">
        <v>788</v>
      </c>
      <c r="C205" s="295">
        <v>400</v>
      </c>
      <c r="D205" s="328">
        <f>'Ведомственная 2023'!G229</f>
        <v>2129611</v>
      </c>
    </row>
    <row r="206" spans="1:4" ht="31.15" customHeight="1" x14ac:dyDescent="0.2">
      <c r="A206" s="374" t="s">
        <v>715</v>
      </c>
      <c r="B206" s="298" t="s">
        <v>716</v>
      </c>
      <c r="C206" s="295"/>
      <c r="D206" s="328">
        <f>D207</f>
        <v>210000</v>
      </c>
    </row>
    <row r="207" spans="1:4" ht="26.45" customHeight="1" x14ac:dyDescent="0.2">
      <c r="A207" s="377" t="s">
        <v>151</v>
      </c>
      <c r="B207" s="294" t="s">
        <v>716</v>
      </c>
      <c r="C207" s="295">
        <v>200</v>
      </c>
      <c r="D207" s="279">
        <f>'Ведомственная 2023'!G231</f>
        <v>210000</v>
      </c>
    </row>
    <row r="208" spans="1:4" ht="47.25" x14ac:dyDescent="0.25">
      <c r="A208" s="389" t="s">
        <v>617</v>
      </c>
      <c r="B208" s="375" t="s">
        <v>369</v>
      </c>
      <c r="C208" s="299"/>
      <c r="D208" s="333">
        <f>D209+D217+D224</f>
        <v>3439693</v>
      </c>
    </row>
    <row r="209" spans="1:4" ht="63" x14ac:dyDescent="0.2">
      <c r="A209" s="359" t="s">
        <v>588</v>
      </c>
      <c r="B209" s="357" t="s">
        <v>382</v>
      </c>
      <c r="C209" s="299"/>
      <c r="D209" s="333">
        <f>D210+D214</f>
        <v>137000</v>
      </c>
    </row>
    <row r="210" spans="1:4" ht="31.5" x14ac:dyDescent="0.2">
      <c r="A210" s="307" t="s">
        <v>197</v>
      </c>
      <c r="B210" s="357" t="s">
        <v>416</v>
      </c>
      <c r="C210" s="299"/>
      <c r="D210" s="333">
        <f>D211</f>
        <v>85000</v>
      </c>
    </row>
    <row r="211" spans="1:4" ht="15.75" x14ac:dyDescent="0.2">
      <c r="A211" s="360" t="s">
        <v>17</v>
      </c>
      <c r="B211" s="358" t="s">
        <v>198</v>
      </c>
      <c r="C211" s="295"/>
      <c r="D211" s="551">
        <f>D212+D213</f>
        <v>85000</v>
      </c>
    </row>
    <row r="212" spans="1:4" ht="18.75" customHeight="1" x14ac:dyDescent="0.2">
      <c r="A212" s="360" t="s">
        <v>151</v>
      </c>
      <c r="B212" s="358" t="s">
        <v>198</v>
      </c>
      <c r="C212" s="356">
        <v>200</v>
      </c>
      <c r="D212" s="279">
        <f>'Ведомственная 2023'!G238</f>
        <v>40000</v>
      </c>
    </row>
    <row r="213" spans="1:4" ht="15.75" x14ac:dyDescent="0.2">
      <c r="A213" s="360" t="s">
        <v>275</v>
      </c>
      <c r="B213" s="358" t="s">
        <v>198</v>
      </c>
      <c r="C213" s="319">
        <v>300</v>
      </c>
      <c r="D213" s="279">
        <f>'Ведомственная 2023'!G239</f>
        <v>45000</v>
      </c>
    </row>
    <row r="214" spans="1:4" ht="47.25" x14ac:dyDescent="0.2">
      <c r="A214" s="307" t="s">
        <v>330</v>
      </c>
      <c r="B214" s="357" t="s">
        <v>417</v>
      </c>
      <c r="C214" s="319"/>
      <c r="D214" s="328">
        <f>D215</f>
        <v>52000</v>
      </c>
    </row>
    <row r="215" spans="1:4" ht="15.75" x14ac:dyDescent="0.2">
      <c r="A215" s="360" t="s">
        <v>17</v>
      </c>
      <c r="B215" s="358" t="s">
        <v>199</v>
      </c>
      <c r="C215" s="319"/>
      <c r="D215" s="279">
        <f>D216</f>
        <v>52000</v>
      </c>
    </row>
    <row r="216" spans="1:4" ht="18.75" customHeight="1" x14ac:dyDescent="0.2">
      <c r="A216" s="360" t="s">
        <v>151</v>
      </c>
      <c r="B216" s="358" t="s">
        <v>199</v>
      </c>
      <c r="C216" s="319">
        <v>200</v>
      </c>
      <c r="D216" s="279">
        <f>'Ведомственная 2023'!G242</f>
        <v>52000</v>
      </c>
    </row>
    <row r="217" spans="1:4" ht="78.75" x14ac:dyDescent="0.2">
      <c r="A217" s="359" t="s">
        <v>602</v>
      </c>
      <c r="B217" s="298" t="s">
        <v>372</v>
      </c>
      <c r="C217" s="299"/>
      <c r="D217" s="333">
        <f>D218+D221</f>
        <v>350000</v>
      </c>
    </row>
    <row r="218" spans="1:4" ht="47.25" x14ac:dyDescent="0.2">
      <c r="A218" s="307" t="s">
        <v>331</v>
      </c>
      <c r="B218" s="298" t="s">
        <v>427</v>
      </c>
      <c r="C218" s="299"/>
      <c r="D218" s="333">
        <f>D219</f>
        <v>320000</v>
      </c>
    </row>
    <row r="219" spans="1:4" ht="47.25" x14ac:dyDescent="0.2">
      <c r="A219" s="360" t="s">
        <v>251</v>
      </c>
      <c r="B219" s="294" t="s">
        <v>218</v>
      </c>
      <c r="C219" s="295"/>
      <c r="D219" s="551">
        <f>D220</f>
        <v>320000</v>
      </c>
    </row>
    <row r="220" spans="1:4" ht="18.75" customHeight="1" x14ac:dyDescent="0.2">
      <c r="A220" s="360" t="s">
        <v>151</v>
      </c>
      <c r="B220" s="294" t="s">
        <v>218</v>
      </c>
      <c r="C220" s="356">
        <v>200</v>
      </c>
      <c r="D220" s="279">
        <f>'Ведомственная 2023'!G308</f>
        <v>320000</v>
      </c>
    </row>
    <row r="221" spans="1:4" ht="31.5" x14ac:dyDescent="0.2">
      <c r="A221" s="307" t="s">
        <v>340</v>
      </c>
      <c r="B221" s="298" t="s">
        <v>428</v>
      </c>
      <c r="C221" s="356"/>
      <c r="D221" s="328">
        <f>D222</f>
        <v>30000</v>
      </c>
    </row>
    <row r="222" spans="1:4" ht="47.25" x14ac:dyDescent="0.2">
      <c r="A222" s="360" t="s">
        <v>251</v>
      </c>
      <c r="B222" s="294" t="s">
        <v>339</v>
      </c>
      <c r="C222" s="356"/>
      <c r="D222" s="279">
        <f>D223</f>
        <v>30000</v>
      </c>
    </row>
    <row r="223" spans="1:4" ht="18.75" customHeight="1" x14ac:dyDescent="0.2">
      <c r="A223" s="360" t="s">
        <v>151</v>
      </c>
      <c r="B223" s="294" t="s">
        <v>339</v>
      </c>
      <c r="C223" s="356">
        <v>200</v>
      </c>
      <c r="D223" s="279">
        <f>'Ведомственная 2023'!G311</f>
        <v>30000</v>
      </c>
    </row>
    <row r="224" spans="1:4" ht="63" x14ac:dyDescent="0.25">
      <c r="A224" s="389" t="s">
        <v>589</v>
      </c>
      <c r="B224" s="298" t="s">
        <v>381</v>
      </c>
      <c r="C224" s="299"/>
      <c r="D224" s="333">
        <f>D225</f>
        <v>2952693</v>
      </c>
    </row>
    <row r="225" spans="1:4" ht="31.5" x14ac:dyDescent="0.2">
      <c r="A225" s="359" t="s">
        <v>200</v>
      </c>
      <c r="B225" s="298" t="s">
        <v>418</v>
      </c>
      <c r="C225" s="299"/>
      <c r="D225" s="333">
        <f>D226+D231+D228+D234</f>
        <v>2952693</v>
      </c>
    </row>
    <row r="226" spans="1:4" ht="18.75" customHeight="1" x14ac:dyDescent="0.2">
      <c r="A226" s="359" t="s">
        <v>157</v>
      </c>
      <c r="B226" s="298" t="s">
        <v>210</v>
      </c>
      <c r="C226" s="351"/>
      <c r="D226" s="328">
        <f>D227</f>
        <v>1164153</v>
      </c>
    </row>
    <row r="227" spans="1:4" ht="31.5" x14ac:dyDescent="0.2">
      <c r="A227" s="360" t="s">
        <v>48</v>
      </c>
      <c r="B227" s="294" t="s">
        <v>210</v>
      </c>
      <c r="C227" s="319">
        <v>600</v>
      </c>
      <c r="D227" s="279">
        <f>'Ведомственная 2023'!G437</f>
        <v>1164153</v>
      </c>
    </row>
    <row r="228" spans="1:4" ht="15.75" x14ac:dyDescent="0.2">
      <c r="A228" s="374" t="s">
        <v>787</v>
      </c>
      <c r="B228" s="298" t="s">
        <v>786</v>
      </c>
      <c r="C228" s="319"/>
      <c r="D228" s="328">
        <f>D229+D230</f>
        <v>597904</v>
      </c>
    </row>
    <row r="229" spans="1:4" ht="15.75" x14ac:dyDescent="0.2">
      <c r="A229" s="360" t="s">
        <v>275</v>
      </c>
      <c r="B229" s="294" t="s">
        <v>786</v>
      </c>
      <c r="C229" s="356">
        <v>300</v>
      </c>
      <c r="D229" s="279">
        <f>'Ведомственная 2023'!G251</f>
        <v>367853</v>
      </c>
    </row>
    <row r="230" spans="1:4" ht="31.5" x14ac:dyDescent="0.2">
      <c r="A230" s="360" t="s">
        <v>48</v>
      </c>
      <c r="B230" s="294" t="s">
        <v>786</v>
      </c>
      <c r="C230" s="295">
        <v>600</v>
      </c>
      <c r="D230" s="279">
        <f>'Ведомственная 2023'!G439</f>
        <v>230051</v>
      </c>
    </row>
    <row r="231" spans="1:4" ht="15.75" x14ac:dyDescent="0.2">
      <c r="A231" s="359" t="s">
        <v>785</v>
      </c>
      <c r="B231" s="298" t="s">
        <v>784</v>
      </c>
      <c r="C231" s="555"/>
      <c r="D231" s="328">
        <f>D232+D233</f>
        <v>1160636</v>
      </c>
    </row>
    <row r="232" spans="1:4" ht="15.75" x14ac:dyDescent="0.2">
      <c r="A232" s="360" t="s">
        <v>275</v>
      </c>
      <c r="B232" s="294" t="s">
        <v>784</v>
      </c>
      <c r="C232" s="356">
        <v>300</v>
      </c>
      <c r="D232" s="279">
        <f>'Ведомственная 2023'!G253</f>
        <v>714067</v>
      </c>
    </row>
    <row r="233" spans="1:4" ht="31.5" x14ac:dyDescent="0.2">
      <c r="A233" s="360" t="s">
        <v>48</v>
      </c>
      <c r="B233" s="294" t="s">
        <v>784</v>
      </c>
      <c r="C233" s="295">
        <v>600</v>
      </c>
      <c r="D233" s="279">
        <f>'Ведомственная 2023'!G441</f>
        <v>446569</v>
      </c>
    </row>
    <row r="234" spans="1:4" ht="16.5" customHeight="1" x14ac:dyDescent="0.2">
      <c r="A234" s="359" t="s">
        <v>213</v>
      </c>
      <c r="B234" s="350" t="s">
        <v>201</v>
      </c>
      <c r="C234" s="299"/>
      <c r="D234" s="328">
        <f>D235</f>
        <v>30000</v>
      </c>
    </row>
    <row r="235" spans="1:4" ht="16.5" customHeight="1" x14ac:dyDescent="0.2">
      <c r="A235" s="360" t="s">
        <v>151</v>
      </c>
      <c r="B235" s="352" t="s">
        <v>201</v>
      </c>
      <c r="C235" s="511">
        <v>200</v>
      </c>
      <c r="D235" s="279">
        <f>'Ведомственная 2023'!G246</f>
        <v>30000</v>
      </c>
    </row>
    <row r="236" spans="1:4" ht="31.5" x14ac:dyDescent="0.2">
      <c r="A236" s="359" t="s">
        <v>567</v>
      </c>
      <c r="B236" s="435" t="s">
        <v>360</v>
      </c>
      <c r="C236" s="354"/>
      <c r="D236" s="328">
        <f>D237</f>
        <v>25000</v>
      </c>
    </row>
    <row r="237" spans="1:4" ht="47.25" x14ac:dyDescent="0.2">
      <c r="A237" s="359" t="s">
        <v>568</v>
      </c>
      <c r="B237" s="357" t="s">
        <v>393</v>
      </c>
      <c r="C237" s="354"/>
      <c r="D237" s="328">
        <f>D238</f>
        <v>25000</v>
      </c>
    </row>
    <row r="238" spans="1:4" ht="47.25" x14ac:dyDescent="0.25">
      <c r="A238" s="547" t="s">
        <v>27</v>
      </c>
      <c r="B238" s="357" t="s">
        <v>399</v>
      </c>
      <c r="C238" s="354"/>
      <c r="D238" s="328">
        <f>D239</f>
        <v>25000</v>
      </c>
    </row>
    <row r="239" spans="1:4" ht="15.75" x14ac:dyDescent="0.2">
      <c r="A239" s="360" t="s">
        <v>183</v>
      </c>
      <c r="B239" s="358" t="s">
        <v>184</v>
      </c>
      <c r="C239" s="356"/>
      <c r="D239" s="279">
        <f>D240</f>
        <v>25000</v>
      </c>
    </row>
    <row r="240" spans="1:4" ht="18.75" customHeight="1" x14ac:dyDescent="0.2">
      <c r="A240" s="360" t="s">
        <v>151</v>
      </c>
      <c r="B240" s="358" t="s">
        <v>184</v>
      </c>
      <c r="C240" s="356">
        <v>200</v>
      </c>
      <c r="D240" s="279">
        <f>'Ведомственная 2023'!G78</f>
        <v>25000</v>
      </c>
    </row>
    <row r="241" spans="1:4" ht="31.5" x14ac:dyDescent="0.2">
      <c r="A241" s="552" t="s">
        <v>569</v>
      </c>
      <c r="B241" s="375" t="s">
        <v>361</v>
      </c>
      <c r="C241" s="299"/>
      <c r="D241" s="333">
        <f>D242</f>
        <v>364260</v>
      </c>
    </row>
    <row r="242" spans="1:4" ht="63" x14ac:dyDescent="0.2">
      <c r="A242" s="552" t="s">
        <v>618</v>
      </c>
      <c r="B242" s="298" t="s">
        <v>392</v>
      </c>
      <c r="C242" s="299"/>
      <c r="D242" s="333">
        <f>D243</f>
        <v>364260</v>
      </c>
    </row>
    <row r="243" spans="1:4" ht="31.5" x14ac:dyDescent="0.2">
      <c r="A243" s="307" t="s">
        <v>185</v>
      </c>
      <c r="B243" s="298" t="s">
        <v>400</v>
      </c>
      <c r="C243" s="299"/>
      <c r="D243" s="333">
        <f>D244+D247</f>
        <v>364260</v>
      </c>
    </row>
    <row r="244" spans="1:4" ht="15.75" x14ac:dyDescent="0.2">
      <c r="A244" s="553" t="s">
        <v>1</v>
      </c>
      <c r="B244" s="358" t="s">
        <v>186</v>
      </c>
      <c r="C244" s="295"/>
      <c r="D244" s="551">
        <f>D245+D246</f>
        <v>303559</v>
      </c>
    </row>
    <row r="245" spans="1:4" ht="47.25" x14ac:dyDescent="0.2">
      <c r="A245" s="360" t="s">
        <v>47</v>
      </c>
      <c r="B245" s="358" t="s">
        <v>186</v>
      </c>
      <c r="C245" s="356">
        <v>100</v>
      </c>
      <c r="D245" s="279">
        <f>'Ведомственная 2023'!G83</f>
        <v>284079</v>
      </c>
    </row>
    <row r="246" spans="1:4" ht="18.75" customHeight="1" x14ac:dyDescent="0.2">
      <c r="A246" s="360" t="s">
        <v>151</v>
      </c>
      <c r="B246" s="358" t="s">
        <v>186</v>
      </c>
      <c r="C246" s="356">
        <v>200</v>
      </c>
      <c r="D246" s="279">
        <f>'Ведомственная 2023'!G84</f>
        <v>19480</v>
      </c>
    </row>
    <row r="247" spans="1:4" ht="21.6" customHeight="1" x14ac:dyDescent="0.2">
      <c r="A247" s="307" t="s">
        <v>170</v>
      </c>
      <c r="B247" s="298" t="s">
        <v>844</v>
      </c>
      <c r="C247" s="354"/>
      <c r="D247" s="279">
        <f>D248</f>
        <v>60701</v>
      </c>
    </row>
    <row r="248" spans="1:4" ht="49.15" customHeight="1" x14ac:dyDescent="0.2">
      <c r="A248" s="291" t="s">
        <v>47</v>
      </c>
      <c r="B248" s="294" t="s">
        <v>844</v>
      </c>
      <c r="C248" s="356">
        <v>100</v>
      </c>
      <c r="D248" s="279">
        <f>'Ведомственная 2023'!G86</f>
        <v>60701</v>
      </c>
    </row>
    <row r="249" spans="1:4" ht="47.25" x14ac:dyDescent="0.2">
      <c r="A249" s="359" t="s">
        <v>619</v>
      </c>
      <c r="B249" s="298" t="s">
        <v>366</v>
      </c>
      <c r="C249" s="299"/>
      <c r="D249" s="333">
        <f>D250</f>
        <v>12188196.470000001</v>
      </c>
    </row>
    <row r="250" spans="1:4" ht="63" x14ac:dyDescent="0.2">
      <c r="A250" s="359" t="s">
        <v>620</v>
      </c>
      <c r="B250" s="298" t="s">
        <v>386</v>
      </c>
      <c r="C250" s="299"/>
      <c r="D250" s="333">
        <f>D251</f>
        <v>12188196.470000001</v>
      </c>
    </row>
    <row r="251" spans="1:4" ht="47.25" x14ac:dyDescent="0.2">
      <c r="A251" s="307" t="s">
        <v>195</v>
      </c>
      <c r="B251" s="298" t="s">
        <v>408</v>
      </c>
      <c r="C251" s="299"/>
      <c r="D251" s="333">
        <f>D255+D257+D252</f>
        <v>12188196.470000001</v>
      </c>
    </row>
    <row r="252" spans="1:4" ht="38.450000000000003" customHeight="1" x14ac:dyDescent="0.2">
      <c r="A252" s="277" t="s">
        <v>836</v>
      </c>
      <c r="B252" s="298" t="s">
        <v>835</v>
      </c>
      <c r="C252" s="299"/>
      <c r="D252" s="333">
        <f>D254+D253</f>
        <v>770000</v>
      </c>
    </row>
    <row r="253" spans="1:4" ht="28.15" customHeight="1" x14ac:dyDescent="0.2">
      <c r="A253" s="438" t="s">
        <v>151</v>
      </c>
      <c r="B253" s="294" t="s">
        <v>835</v>
      </c>
      <c r="C253" s="295">
        <v>200</v>
      </c>
      <c r="D253" s="551">
        <f>'Ведомственная 2023'!G159</f>
        <v>350000</v>
      </c>
    </row>
    <row r="254" spans="1:4" ht="22.9" customHeight="1" x14ac:dyDescent="0.2">
      <c r="A254" s="341" t="s">
        <v>539</v>
      </c>
      <c r="B254" s="294" t="s">
        <v>835</v>
      </c>
      <c r="C254" s="295">
        <v>400</v>
      </c>
      <c r="D254" s="551">
        <f>'Ведомственная 2023'!G160</f>
        <v>420000</v>
      </c>
    </row>
    <row r="255" spans="1:4" ht="31.5" x14ac:dyDescent="0.2">
      <c r="A255" s="307" t="s">
        <v>834</v>
      </c>
      <c r="B255" s="298" t="s">
        <v>833</v>
      </c>
      <c r="C255" s="299"/>
      <c r="D255" s="333">
        <f>D256</f>
        <v>8443546.4700000007</v>
      </c>
    </row>
    <row r="256" spans="1:4" ht="15.75" x14ac:dyDescent="0.2">
      <c r="A256" s="341" t="s">
        <v>539</v>
      </c>
      <c r="B256" s="294" t="s">
        <v>833</v>
      </c>
      <c r="C256" s="295">
        <v>400</v>
      </c>
      <c r="D256" s="551">
        <f>'Ведомственная 2023'!G162</f>
        <v>8443546.4700000007</v>
      </c>
    </row>
    <row r="257" spans="1:4" ht="31.5" x14ac:dyDescent="0.2">
      <c r="A257" s="359" t="s">
        <v>9</v>
      </c>
      <c r="B257" s="357" t="s">
        <v>196</v>
      </c>
      <c r="C257" s="299"/>
      <c r="D257" s="333">
        <f>D258</f>
        <v>2974650</v>
      </c>
    </row>
    <row r="258" spans="1:4" ht="21" customHeight="1" x14ac:dyDescent="0.2">
      <c r="A258" s="360" t="s">
        <v>151</v>
      </c>
      <c r="B258" s="358" t="s">
        <v>196</v>
      </c>
      <c r="C258" s="295">
        <v>200</v>
      </c>
      <c r="D258" s="279">
        <f>'Ведомственная 2023'!G164</f>
        <v>2974650</v>
      </c>
    </row>
    <row r="259" spans="1:4" ht="31.5" x14ac:dyDescent="0.2">
      <c r="A259" s="552" t="s">
        <v>600</v>
      </c>
      <c r="B259" s="298" t="s">
        <v>364</v>
      </c>
      <c r="C259" s="299"/>
      <c r="D259" s="333">
        <f>D260+D267</f>
        <v>410041</v>
      </c>
    </row>
    <row r="260" spans="1:4" ht="47.25" x14ac:dyDescent="0.2">
      <c r="A260" s="552" t="s">
        <v>601</v>
      </c>
      <c r="B260" s="298" t="s">
        <v>430</v>
      </c>
      <c r="C260" s="299"/>
      <c r="D260" s="333">
        <f>D261</f>
        <v>380041</v>
      </c>
    </row>
    <row r="261" spans="1:4" ht="31.5" x14ac:dyDescent="0.2">
      <c r="A261" s="552" t="s">
        <v>208</v>
      </c>
      <c r="B261" s="298" t="s">
        <v>433</v>
      </c>
      <c r="C261" s="299"/>
      <c r="D261" s="333">
        <f>D262+D265</f>
        <v>380041</v>
      </c>
    </row>
    <row r="262" spans="1:4" ht="31.5" x14ac:dyDescent="0.2">
      <c r="A262" s="341" t="s">
        <v>708</v>
      </c>
      <c r="B262" s="358" t="s">
        <v>209</v>
      </c>
      <c r="C262" s="295"/>
      <c r="D262" s="551">
        <f>D263+D264</f>
        <v>334700</v>
      </c>
    </row>
    <row r="263" spans="1:4" ht="47.25" x14ac:dyDescent="0.2">
      <c r="A263" s="360" t="s">
        <v>47</v>
      </c>
      <c r="B263" s="358" t="s">
        <v>209</v>
      </c>
      <c r="C263" s="356">
        <v>100</v>
      </c>
      <c r="D263" s="279">
        <f>'Ведомственная 2023'!G298</f>
        <v>324700</v>
      </c>
    </row>
    <row r="264" spans="1:4" ht="15.75" x14ac:dyDescent="0.2">
      <c r="A264" s="360" t="s">
        <v>151</v>
      </c>
      <c r="B264" s="358" t="s">
        <v>209</v>
      </c>
      <c r="C264" s="356">
        <v>200</v>
      </c>
      <c r="D264" s="279">
        <f>'Ведомственная 2023'!G299</f>
        <v>10000</v>
      </c>
    </row>
    <row r="265" spans="1:4" ht="31.5" x14ac:dyDescent="0.2">
      <c r="A265" s="307" t="s">
        <v>170</v>
      </c>
      <c r="B265" s="298" t="s">
        <v>762</v>
      </c>
      <c r="C265" s="354"/>
      <c r="D265" s="279">
        <f>D266</f>
        <v>45341</v>
      </c>
    </row>
    <row r="266" spans="1:4" ht="47.25" x14ac:dyDescent="0.2">
      <c r="A266" s="291" t="s">
        <v>47</v>
      </c>
      <c r="B266" s="294" t="s">
        <v>762</v>
      </c>
      <c r="C266" s="356">
        <v>100</v>
      </c>
      <c r="D266" s="279">
        <f>'Ведомственная 2023'!G301</f>
        <v>45341</v>
      </c>
    </row>
    <row r="267" spans="1:4" ht="47.25" x14ac:dyDescent="0.2">
      <c r="A267" s="359" t="s">
        <v>621</v>
      </c>
      <c r="B267" s="357" t="s">
        <v>389</v>
      </c>
      <c r="C267" s="354"/>
      <c r="D267" s="328">
        <f>D268+D271+D274</f>
        <v>30000</v>
      </c>
    </row>
    <row r="268" spans="1:4" ht="31.5" x14ac:dyDescent="0.2">
      <c r="A268" s="359" t="s">
        <v>132</v>
      </c>
      <c r="B268" s="357" t="s">
        <v>403</v>
      </c>
      <c r="C268" s="354"/>
      <c r="D268" s="328">
        <f>D269</f>
        <v>10000</v>
      </c>
    </row>
    <row r="269" spans="1:4" ht="31.5" x14ac:dyDescent="0.2">
      <c r="A269" s="360" t="s">
        <v>256</v>
      </c>
      <c r="B269" s="358" t="s">
        <v>192</v>
      </c>
      <c r="C269" s="356"/>
      <c r="D269" s="279">
        <f>D270</f>
        <v>10000</v>
      </c>
    </row>
    <row r="270" spans="1:4" ht="18.75" customHeight="1" x14ac:dyDescent="0.2">
      <c r="A270" s="360" t="s">
        <v>151</v>
      </c>
      <c r="B270" s="358" t="s">
        <v>192</v>
      </c>
      <c r="C270" s="356">
        <v>200</v>
      </c>
      <c r="D270" s="279">
        <f>'Ведомственная 2023'!G137</f>
        <v>10000</v>
      </c>
    </row>
    <row r="271" spans="1:4" ht="31.5" x14ac:dyDescent="0.2">
      <c r="A271" s="359" t="s">
        <v>191</v>
      </c>
      <c r="B271" s="435" t="s">
        <v>404</v>
      </c>
      <c r="C271" s="354"/>
      <c r="D271" s="328">
        <f>D272</f>
        <v>15000</v>
      </c>
    </row>
    <row r="272" spans="1:4" ht="31.5" x14ac:dyDescent="0.2">
      <c r="A272" s="360" t="s">
        <v>256</v>
      </c>
      <c r="B272" s="294" t="s">
        <v>25</v>
      </c>
      <c r="C272" s="356"/>
      <c r="D272" s="279">
        <f>D273</f>
        <v>15000</v>
      </c>
    </row>
    <row r="273" spans="1:4" ht="18.75" customHeight="1" x14ac:dyDescent="0.2">
      <c r="A273" s="360" t="s">
        <v>151</v>
      </c>
      <c r="B273" s="294" t="s">
        <v>25</v>
      </c>
      <c r="C273" s="356">
        <v>200</v>
      </c>
      <c r="D273" s="279">
        <f>'Ведомственная 2023'!G140</f>
        <v>15000</v>
      </c>
    </row>
    <row r="274" spans="1:4" ht="31.5" x14ac:dyDescent="0.2">
      <c r="A274" s="359" t="s">
        <v>150</v>
      </c>
      <c r="B274" s="375" t="s">
        <v>405</v>
      </c>
      <c r="C274" s="351"/>
      <c r="D274" s="328">
        <f>D275</f>
        <v>5000</v>
      </c>
    </row>
    <row r="275" spans="1:4" ht="31.5" x14ac:dyDescent="0.2">
      <c r="A275" s="360" t="s">
        <v>256</v>
      </c>
      <c r="B275" s="294" t="s">
        <v>149</v>
      </c>
      <c r="C275" s="319"/>
      <c r="D275" s="279">
        <f>D276</f>
        <v>5000</v>
      </c>
    </row>
    <row r="276" spans="1:4" ht="18.75" customHeight="1" x14ac:dyDescent="0.2">
      <c r="A276" s="360" t="s">
        <v>151</v>
      </c>
      <c r="B276" s="294" t="s">
        <v>149</v>
      </c>
      <c r="C276" s="319">
        <v>200</v>
      </c>
      <c r="D276" s="279">
        <f>'Ведомственная 2023'!G143</f>
        <v>5000</v>
      </c>
    </row>
    <row r="277" spans="1:4" ht="47.25" x14ac:dyDescent="0.25">
      <c r="A277" s="389" t="s">
        <v>571</v>
      </c>
      <c r="B277" s="298" t="s">
        <v>363</v>
      </c>
      <c r="C277" s="299"/>
      <c r="D277" s="333">
        <f>D278+D282</f>
        <v>1256270</v>
      </c>
    </row>
    <row r="278" spans="1:4" ht="94.5" x14ac:dyDescent="0.2">
      <c r="A278" s="359" t="s">
        <v>572</v>
      </c>
      <c r="B278" s="375" t="s">
        <v>431</v>
      </c>
      <c r="C278" s="287"/>
      <c r="D278" s="328">
        <f>D279</f>
        <v>10000</v>
      </c>
    </row>
    <row r="279" spans="1:4" ht="31.5" x14ac:dyDescent="0.25">
      <c r="A279" s="547" t="s">
        <v>338</v>
      </c>
      <c r="B279" s="298" t="s">
        <v>432</v>
      </c>
      <c r="C279" s="299"/>
      <c r="D279" s="328">
        <f>D280</f>
        <v>10000</v>
      </c>
    </row>
    <row r="280" spans="1:4" ht="31.5" x14ac:dyDescent="0.2">
      <c r="A280" s="360" t="s">
        <v>52</v>
      </c>
      <c r="B280" s="358" t="s">
        <v>337</v>
      </c>
      <c r="C280" s="452"/>
      <c r="D280" s="279">
        <f>D281</f>
        <v>10000</v>
      </c>
    </row>
    <row r="281" spans="1:4" ht="20.25" customHeight="1" x14ac:dyDescent="0.2">
      <c r="A281" s="360" t="s">
        <v>151</v>
      </c>
      <c r="B281" s="358" t="s">
        <v>337</v>
      </c>
      <c r="C281" s="356">
        <v>200</v>
      </c>
      <c r="D281" s="279">
        <f>'Ведомственная 2023'!G121</f>
        <v>10000</v>
      </c>
    </row>
    <row r="282" spans="1:4" ht="20.25" customHeight="1" x14ac:dyDescent="0.2">
      <c r="A282" s="359" t="s">
        <v>861</v>
      </c>
      <c r="B282" s="298" t="s">
        <v>390</v>
      </c>
      <c r="C282" s="356"/>
      <c r="D282" s="328">
        <f>D286+D289+D283</f>
        <v>1246270</v>
      </c>
    </row>
    <row r="283" spans="1:4" ht="31.15" customHeight="1" x14ac:dyDescent="0.2">
      <c r="A283" s="277" t="s">
        <v>146</v>
      </c>
      <c r="B283" s="298" t="s">
        <v>401</v>
      </c>
      <c r="C283" s="356"/>
      <c r="D283" s="328">
        <f>D284</f>
        <v>10000</v>
      </c>
    </row>
    <row r="284" spans="1:4" ht="31.15" customHeight="1" x14ac:dyDescent="0.2">
      <c r="A284" s="291" t="s">
        <v>52</v>
      </c>
      <c r="B284" s="358" t="s">
        <v>148</v>
      </c>
      <c r="C284" s="356"/>
      <c r="D284" s="279">
        <f>D285</f>
        <v>10000</v>
      </c>
    </row>
    <row r="285" spans="1:4" ht="30" customHeight="1" x14ac:dyDescent="0.2">
      <c r="A285" s="291" t="s">
        <v>151</v>
      </c>
      <c r="B285" s="358" t="s">
        <v>148</v>
      </c>
      <c r="C285" s="356">
        <v>200</v>
      </c>
      <c r="D285" s="279">
        <f>'Ведомственная 2023'!G125</f>
        <v>10000</v>
      </c>
    </row>
    <row r="286" spans="1:4" ht="18" customHeight="1" x14ac:dyDescent="0.2">
      <c r="A286" s="307" t="s">
        <v>190</v>
      </c>
      <c r="B286" s="357" t="s">
        <v>402</v>
      </c>
      <c r="C286" s="356"/>
      <c r="D286" s="328">
        <f>D287</f>
        <v>190000</v>
      </c>
    </row>
    <row r="287" spans="1:4" ht="31.5" x14ac:dyDescent="0.2">
      <c r="A287" s="360" t="s">
        <v>52</v>
      </c>
      <c r="B287" s="358" t="s">
        <v>259</v>
      </c>
      <c r="C287" s="439"/>
      <c r="D287" s="279">
        <f>D288</f>
        <v>190000</v>
      </c>
    </row>
    <row r="288" spans="1:4" ht="18.75" customHeight="1" x14ac:dyDescent="0.2">
      <c r="A288" s="360" t="s">
        <v>151</v>
      </c>
      <c r="B288" s="358" t="s">
        <v>259</v>
      </c>
      <c r="C288" s="356">
        <v>200</v>
      </c>
      <c r="D288" s="279">
        <f>'Ведомственная 2023'!G128</f>
        <v>190000</v>
      </c>
    </row>
    <row r="289" spans="1:4" ht="36.6" customHeight="1" x14ac:dyDescent="0.2">
      <c r="A289" s="296" t="s">
        <v>840</v>
      </c>
      <c r="B289" s="298" t="s">
        <v>839</v>
      </c>
      <c r="C289" s="356"/>
      <c r="D289" s="328">
        <f>D290</f>
        <v>1046270</v>
      </c>
    </row>
    <row r="290" spans="1:4" ht="40.15" customHeight="1" x14ac:dyDescent="0.2">
      <c r="A290" s="291" t="s">
        <v>52</v>
      </c>
      <c r="B290" s="294" t="s">
        <v>838</v>
      </c>
      <c r="C290" s="356"/>
      <c r="D290" s="279">
        <f>D291</f>
        <v>1046270</v>
      </c>
    </row>
    <row r="291" spans="1:4" ht="27" customHeight="1" x14ac:dyDescent="0.2">
      <c r="A291" s="291" t="s">
        <v>151</v>
      </c>
      <c r="B291" s="294" t="s">
        <v>838</v>
      </c>
      <c r="C291" s="356">
        <v>200</v>
      </c>
      <c r="D291" s="279">
        <f>'Ведомственная 2023'!G131</f>
        <v>1046270</v>
      </c>
    </row>
    <row r="292" spans="1:4" ht="47.25" x14ac:dyDescent="0.25">
      <c r="A292" s="389" t="s">
        <v>603</v>
      </c>
      <c r="B292" s="357" t="s">
        <v>353</v>
      </c>
      <c r="C292" s="434"/>
      <c r="D292" s="333">
        <f>D293+D297</f>
        <v>10620929</v>
      </c>
    </row>
    <row r="293" spans="1:4" ht="51.75" customHeight="1" x14ac:dyDescent="0.2">
      <c r="A293" s="552" t="s">
        <v>622</v>
      </c>
      <c r="B293" s="357" t="s">
        <v>371</v>
      </c>
      <c r="C293" s="434"/>
      <c r="D293" s="333">
        <f>D294</f>
        <v>6660691</v>
      </c>
    </row>
    <row r="294" spans="1:4" ht="31.5" x14ac:dyDescent="0.2">
      <c r="A294" s="307" t="s">
        <v>230</v>
      </c>
      <c r="B294" s="357" t="s">
        <v>429</v>
      </c>
      <c r="C294" s="434"/>
      <c r="D294" s="333">
        <f>D295</f>
        <v>6660691</v>
      </c>
    </row>
    <row r="295" spans="1:4" ht="31.5" x14ac:dyDescent="0.2">
      <c r="A295" s="553" t="s">
        <v>214</v>
      </c>
      <c r="B295" s="358" t="s">
        <v>229</v>
      </c>
      <c r="C295" s="439"/>
      <c r="D295" s="551">
        <f>D296</f>
        <v>6660691</v>
      </c>
    </row>
    <row r="296" spans="1:4" ht="15.75" x14ac:dyDescent="0.2">
      <c r="A296" s="554" t="s">
        <v>274</v>
      </c>
      <c r="B296" s="358" t="s">
        <v>229</v>
      </c>
      <c r="C296" s="356">
        <v>500</v>
      </c>
      <c r="D296" s="279">
        <f>'Ведомственная 2023'!G355</f>
        <v>6660691</v>
      </c>
    </row>
    <row r="297" spans="1:4" ht="53.45" customHeight="1" x14ac:dyDescent="0.2">
      <c r="A297" s="357" t="s">
        <v>561</v>
      </c>
      <c r="B297" s="357" t="s">
        <v>354</v>
      </c>
      <c r="C297" s="434"/>
      <c r="D297" s="333">
        <f>D298</f>
        <v>3960238</v>
      </c>
    </row>
    <row r="298" spans="1:4" ht="31.5" x14ac:dyDescent="0.2">
      <c r="A298" s="307" t="s">
        <v>333</v>
      </c>
      <c r="B298" s="357" t="s">
        <v>355</v>
      </c>
      <c r="C298" s="434"/>
      <c r="D298" s="333">
        <f>D299</f>
        <v>3960238</v>
      </c>
    </row>
    <row r="299" spans="1:4" ht="16.149999999999999" customHeight="1" x14ac:dyDescent="0.25">
      <c r="A299" s="550" t="s">
        <v>170</v>
      </c>
      <c r="B299" s="358" t="s">
        <v>221</v>
      </c>
      <c r="C299" s="439"/>
      <c r="D299" s="551">
        <f>D300+D301</f>
        <v>3960238</v>
      </c>
    </row>
    <row r="300" spans="1:4" ht="47.25" x14ac:dyDescent="0.2">
      <c r="A300" s="360" t="s">
        <v>47</v>
      </c>
      <c r="B300" s="358" t="s">
        <v>221</v>
      </c>
      <c r="C300" s="356">
        <v>100</v>
      </c>
      <c r="D300" s="279">
        <f>'Ведомственная 2023'!G319</f>
        <v>3677238</v>
      </c>
    </row>
    <row r="301" spans="1:4" ht="18.75" customHeight="1" x14ac:dyDescent="0.2">
      <c r="A301" s="360" t="s">
        <v>151</v>
      </c>
      <c r="B301" s="358" t="s">
        <v>221</v>
      </c>
      <c r="C301" s="356">
        <v>200</v>
      </c>
      <c r="D301" s="279">
        <f>'Ведомственная 2023'!G320</f>
        <v>283000</v>
      </c>
    </row>
    <row r="302" spans="1:4" ht="29.45" customHeight="1" x14ac:dyDescent="0.2">
      <c r="A302" s="552" t="s">
        <v>576</v>
      </c>
      <c r="B302" s="357" t="s">
        <v>365</v>
      </c>
      <c r="C302" s="434"/>
      <c r="D302" s="333">
        <f>D303+D307</f>
        <v>419827</v>
      </c>
    </row>
    <row r="303" spans="1:4" ht="47.25" x14ac:dyDescent="0.2">
      <c r="A303" s="359" t="s">
        <v>577</v>
      </c>
      <c r="B303" s="357" t="s">
        <v>388</v>
      </c>
      <c r="C303" s="434"/>
      <c r="D303" s="333">
        <f>D304</f>
        <v>34000</v>
      </c>
    </row>
    <row r="304" spans="1:4" ht="35.25" customHeight="1" x14ac:dyDescent="0.2">
      <c r="A304" s="307" t="s">
        <v>334</v>
      </c>
      <c r="B304" s="357" t="s">
        <v>406</v>
      </c>
      <c r="C304" s="434"/>
      <c r="D304" s="333">
        <f>D305</f>
        <v>34000</v>
      </c>
    </row>
    <row r="305" spans="1:4" ht="15.75" x14ac:dyDescent="0.2">
      <c r="A305" s="360" t="s">
        <v>158</v>
      </c>
      <c r="B305" s="355" t="s">
        <v>231</v>
      </c>
      <c r="C305" s="439"/>
      <c r="D305" s="551">
        <f>D306</f>
        <v>34000</v>
      </c>
    </row>
    <row r="306" spans="1:4" ht="31.5" x14ac:dyDescent="0.2">
      <c r="A306" s="360" t="s">
        <v>48</v>
      </c>
      <c r="B306" s="355" t="s">
        <v>231</v>
      </c>
      <c r="C306" s="356">
        <v>600</v>
      </c>
      <c r="D306" s="279">
        <f>'Ведомственная 2023'!G363</f>
        <v>34000</v>
      </c>
    </row>
    <row r="307" spans="1:4" ht="47.25" x14ac:dyDescent="0.2">
      <c r="A307" s="552" t="s">
        <v>623</v>
      </c>
      <c r="B307" s="357" t="s">
        <v>387</v>
      </c>
      <c r="C307" s="434"/>
      <c r="D307" s="333">
        <f>D308</f>
        <v>385827</v>
      </c>
    </row>
    <row r="308" spans="1:4" ht="47.25" x14ac:dyDescent="0.2">
      <c r="A308" s="552" t="s">
        <v>193</v>
      </c>
      <c r="B308" s="357" t="s">
        <v>407</v>
      </c>
      <c r="C308" s="434"/>
      <c r="D308" s="333">
        <f>D309+D312</f>
        <v>385827</v>
      </c>
    </row>
    <row r="309" spans="1:4" ht="15.75" x14ac:dyDescent="0.2">
      <c r="A309" s="553" t="s">
        <v>2</v>
      </c>
      <c r="B309" s="358" t="s">
        <v>194</v>
      </c>
      <c r="C309" s="439"/>
      <c r="D309" s="551">
        <f>D310+D311</f>
        <v>334700</v>
      </c>
    </row>
    <row r="310" spans="1:4" ht="47.25" x14ac:dyDescent="0.2">
      <c r="A310" s="360" t="s">
        <v>47</v>
      </c>
      <c r="B310" s="358" t="s">
        <v>194</v>
      </c>
      <c r="C310" s="356">
        <v>100</v>
      </c>
      <c r="D310" s="279">
        <f>'Ведомственная 2023'!G150</f>
        <v>328868</v>
      </c>
    </row>
    <row r="311" spans="1:4" ht="15.75" x14ac:dyDescent="0.2">
      <c r="A311" s="360" t="s">
        <v>151</v>
      </c>
      <c r="B311" s="358" t="s">
        <v>194</v>
      </c>
      <c r="C311" s="356">
        <v>200</v>
      </c>
      <c r="D311" s="279">
        <f>'Ведомственная 2023'!G151</f>
        <v>5832</v>
      </c>
    </row>
    <row r="312" spans="1:4" ht="31.5" x14ac:dyDescent="0.2">
      <c r="A312" s="359" t="s">
        <v>176</v>
      </c>
      <c r="B312" s="298" t="s">
        <v>837</v>
      </c>
      <c r="C312" s="354"/>
      <c r="D312" s="279">
        <f>D313</f>
        <v>51127</v>
      </c>
    </row>
    <row r="313" spans="1:4" ht="47.25" x14ac:dyDescent="0.2">
      <c r="A313" s="291" t="s">
        <v>47</v>
      </c>
      <c r="B313" s="294" t="s">
        <v>837</v>
      </c>
      <c r="C313" s="356">
        <v>100</v>
      </c>
      <c r="D313" s="279">
        <f>'Ведомственная 2023'!G153</f>
        <v>51127</v>
      </c>
    </row>
    <row r="314" spans="1:4" ht="31.5" x14ac:dyDescent="0.2">
      <c r="A314" s="359" t="s">
        <v>581</v>
      </c>
      <c r="B314" s="298" t="s">
        <v>367</v>
      </c>
      <c r="C314" s="299"/>
      <c r="D314" s="328">
        <f>D319+D315</f>
        <v>175000</v>
      </c>
    </row>
    <row r="315" spans="1:4" ht="34.15" customHeight="1" x14ac:dyDescent="0.2">
      <c r="A315" s="359" t="s">
        <v>582</v>
      </c>
      <c r="B315" s="298" t="s">
        <v>385</v>
      </c>
      <c r="C315" s="299"/>
      <c r="D315" s="328">
        <f>D316</f>
        <v>105000</v>
      </c>
    </row>
    <row r="316" spans="1:4" ht="31.5" x14ac:dyDescent="0.2">
      <c r="A316" s="359" t="s">
        <v>19</v>
      </c>
      <c r="B316" s="298" t="s">
        <v>409</v>
      </c>
      <c r="C316" s="299"/>
      <c r="D316" s="328">
        <f>D317</f>
        <v>105000</v>
      </c>
    </row>
    <row r="317" spans="1:4" ht="31.5" x14ac:dyDescent="0.2">
      <c r="A317" s="360" t="s">
        <v>20</v>
      </c>
      <c r="B317" s="294" t="s">
        <v>21</v>
      </c>
      <c r="C317" s="295"/>
      <c r="D317" s="279">
        <f>D318</f>
        <v>105000</v>
      </c>
    </row>
    <row r="318" spans="1:4" ht="18.75" customHeight="1" x14ac:dyDescent="0.2">
      <c r="A318" s="360" t="s">
        <v>151</v>
      </c>
      <c r="B318" s="294" t="s">
        <v>21</v>
      </c>
      <c r="C318" s="295">
        <v>200</v>
      </c>
      <c r="D318" s="279">
        <f>'Ведомственная 2023'!G170</f>
        <v>105000</v>
      </c>
    </row>
    <row r="319" spans="1:4" ht="47.25" x14ac:dyDescent="0.2">
      <c r="A319" s="359" t="s">
        <v>583</v>
      </c>
      <c r="B319" s="298" t="s">
        <v>384</v>
      </c>
      <c r="C319" s="299"/>
      <c r="D319" s="328">
        <f>D323+D320</f>
        <v>70000</v>
      </c>
    </row>
    <row r="320" spans="1:4" ht="31.5" x14ac:dyDescent="0.2">
      <c r="A320" s="359" t="s">
        <v>832</v>
      </c>
      <c r="B320" s="298" t="s">
        <v>660</v>
      </c>
      <c r="C320" s="299"/>
      <c r="D320" s="328">
        <f>D321</f>
        <v>47500</v>
      </c>
    </row>
    <row r="321" spans="1:4" ht="31.5" x14ac:dyDescent="0.2">
      <c r="A321" s="360" t="s">
        <v>20</v>
      </c>
      <c r="B321" s="294" t="s">
        <v>661</v>
      </c>
      <c r="C321" s="295"/>
      <c r="D321" s="328">
        <f>D322</f>
        <v>47500</v>
      </c>
    </row>
    <row r="322" spans="1:4" ht="15.75" x14ac:dyDescent="0.2">
      <c r="A322" s="377" t="s">
        <v>151</v>
      </c>
      <c r="B322" s="294" t="s">
        <v>661</v>
      </c>
      <c r="C322" s="295">
        <v>200</v>
      </c>
      <c r="D322" s="279">
        <f>'Ведомственная 2023'!G174</f>
        <v>47500</v>
      </c>
    </row>
    <row r="323" spans="1:4" ht="83.25" customHeight="1" x14ac:dyDescent="0.2">
      <c r="A323" s="447" t="s">
        <v>341</v>
      </c>
      <c r="B323" s="298" t="s">
        <v>410</v>
      </c>
      <c r="C323" s="299"/>
      <c r="D323" s="328">
        <f>D324</f>
        <v>22500</v>
      </c>
    </row>
    <row r="324" spans="1:4" ht="34.5" customHeight="1" x14ac:dyDescent="0.2">
      <c r="A324" s="360" t="s">
        <v>20</v>
      </c>
      <c r="B324" s="294" t="s">
        <v>342</v>
      </c>
      <c r="C324" s="295"/>
      <c r="D324" s="279">
        <f>D325</f>
        <v>22500</v>
      </c>
    </row>
    <row r="325" spans="1:4" ht="18.75" customHeight="1" x14ac:dyDescent="0.2">
      <c r="A325" s="377" t="s">
        <v>151</v>
      </c>
      <c r="B325" s="294" t="s">
        <v>342</v>
      </c>
      <c r="C325" s="295">
        <v>200</v>
      </c>
      <c r="D325" s="279">
        <f>'Ведомственная 2023'!G177</f>
        <v>22500</v>
      </c>
    </row>
    <row r="326" spans="1:4" ht="48" customHeight="1" x14ac:dyDescent="0.2">
      <c r="A326" s="359" t="s">
        <v>650</v>
      </c>
      <c r="B326" s="357" t="s">
        <v>651</v>
      </c>
      <c r="C326" s="354"/>
      <c r="D326" s="328">
        <f>D327</f>
        <v>30000</v>
      </c>
    </row>
    <row r="327" spans="1:4" ht="69" customHeight="1" x14ac:dyDescent="0.2">
      <c r="A327" s="359" t="s">
        <v>652</v>
      </c>
      <c r="B327" s="357" t="s">
        <v>653</v>
      </c>
      <c r="C327" s="354"/>
      <c r="D327" s="328">
        <f>D328</f>
        <v>30000</v>
      </c>
    </row>
    <row r="328" spans="1:4" ht="51" customHeight="1" x14ac:dyDescent="0.2">
      <c r="A328" s="359" t="s">
        <v>654</v>
      </c>
      <c r="B328" s="357" t="s">
        <v>655</v>
      </c>
      <c r="C328" s="354"/>
      <c r="D328" s="328">
        <f>D329</f>
        <v>30000</v>
      </c>
    </row>
    <row r="329" spans="1:4" ht="18.75" customHeight="1" x14ac:dyDescent="0.2">
      <c r="A329" s="360" t="s">
        <v>656</v>
      </c>
      <c r="B329" s="358" t="s">
        <v>657</v>
      </c>
      <c r="C329" s="356"/>
      <c r="D329" s="279">
        <f>D330</f>
        <v>30000</v>
      </c>
    </row>
    <row r="330" spans="1:4" ht="18.75" customHeight="1" x14ac:dyDescent="0.2">
      <c r="A330" s="360" t="s">
        <v>275</v>
      </c>
      <c r="B330" s="358" t="s">
        <v>657</v>
      </c>
      <c r="C330" s="356">
        <v>300</v>
      </c>
      <c r="D330" s="279">
        <f>'Ведомственная 2023'!G91</f>
        <v>30000</v>
      </c>
    </row>
    <row r="331" spans="1:4" ht="47.25" x14ac:dyDescent="0.2">
      <c r="A331" s="296" t="s">
        <v>773</v>
      </c>
      <c r="B331" s="298" t="s">
        <v>349</v>
      </c>
      <c r="C331" s="356"/>
      <c r="D331" s="328">
        <f>D332</f>
        <v>803295</v>
      </c>
    </row>
    <row r="332" spans="1:4" ht="78.75" x14ac:dyDescent="0.2">
      <c r="A332" s="296" t="s">
        <v>772</v>
      </c>
      <c r="B332" s="298" t="s">
        <v>350</v>
      </c>
      <c r="C332" s="356"/>
      <c r="D332" s="328">
        <f>D333</f>
        <v>803295</v>
      </c>
    </row>
    <row r="333" spans="1:4" ht="47.25" x14ac:dyDescent="0.2">
      <c r="A333" s="296" t="s">
        <v>771</v>
      </c>
      <c r="B333" s="298" t="s">
        <v>423</v>
      </c>
      <c r="C333" s="356"/>
      <c r="D333" s="328">
        <f>D334+D336+D338</f>
        <v>803295</v>
      </c>
    </row>
    <row r="334" spans="1:4" ht="36.6" customHeight="1" x14ac:dyDescent="0.2">
      <c r="A334" s="374" t="s">
        <v>770</v>
      </c>
      <c r="B334" s="375" t="s">
        <v>123</v>
      </c>
      <c r="C334" s="356"/>
      <c r="D334" s="328">
        <f>D335</f>
        <v>764915</v>
      </c>
    </row>
    <row r="335" spans="1:4" ht="18.75" customHeight="1" x14ac:dyDescent="0.2">
      <c r="A335" s="360" t="s">
        <v>151</v>
      </c>
      <c r="B335" s="378" t="s">
        <v>123</v>
      </c>
      <c r="C335" s="356">
        <v>200</v>
      </c>
      <c r="D335" s="279">
        <f>'Ведомственная 2023'!G266</f>
        <v>764915</v>
      </c>
    </row>
    <row r="336" spans="1:4" ht="47.25" x14ac:dyDescent="0.2">
      <c r="A336" s="359" t="s">
        <v>849</v>
      </c>
      <c r="B336" s="298" t="s">
        <v>215</v>
      </c>
      <c r="C336" s="287"/>
      <c r="D336" s="328">
        <f>D337</f>
        <v>33470</v>
      </c>
    </row>
    <row r="337" spans="1:4" ht="47.25" x14ac:dyDescent="0.2">
      <c r="A337" s="360" t="s">
        <v>47</v>
      </c>
      <c r="B337" s="294" t="s">
        <v>215</v>
      </c>
      <c r="C337" s="319">
        <v>100</v>
      </c>
      <c r="D337" s="279">
        <f>'Ведомственная 2023'!G33</f>
        <v>33470</v>
      </c>
    </row>
    <row r="338" spans="1:4" ht="31.5" x14ac:dyDescent="0.2">
      <c r="A338" s="277" t="s">
        <v>170</v>
      </c>
      <c r="B338" s="298" t="s">
        <v>848</v>
      </c>
      <c r="C338" s="351"/>
      <c r="D338" s="328">
        <f>D339</f>
        <v>4910</v>
      </c>
    </row>
    <row r="339" spans="1:4" ht="47.25" x14ac:dyDescent="0.2">
      <c r="A339" s="291" t="s">
        <v>47</v>
      </c>
      <c r="B339" s="294" t="s">
        <v>848</v>
      </c>
      <c r="C339" s="319">
        <v>100</v>
      </c>
      <c r="D339" s="279">
        <f>'Ведомственная 2023'!G35</f>
        <v>4910</v>
      </c>
    </row>
    <row r="340" spans="1:4" ht="15.75" x14ac:dyDescent="0.2">
      <c r="A340" s="552" t="s">
        <v>174</v>
      </c>
      <c r="B340" s="357" t="s">
        <v>343</v>
      </c>
      <c r="C340" s="434"/>
      <c r="D340" s="333">
        <f>D341</f>
        <v>1471025</v>
      </c>
    </row>
    <row r="341" spans="1:4" ht="15.75" x14ac:dyDescent="0.2">
      <c r="A341" s="552" t="s">
        <v>175</v>
      </c>
      <c r="B341" s="357" t="s">
        <v>344</v>
      </c>
      <c r="C341" s="434"/>
      <c r="D341" s="333">
        <f>D342</f>
        <v>1471025</v>
      </c>
    </row>
    <row r="342" spans="1:4" ht="15.75" x14ac:dyDescent="0.2">
      <c r="A342" s="360" t="s">
        <v>176</v>
      </c>
      <c r="B342" s="355" t="s">
        <v>171</v>
      </c>
      <c r="C342" s="439"/>
      <c r="D342" s="551">
        <f>D343</f>
        <v>1471025</v>
      </c>
    </row>
    <row r="343" spans="1:4" ht="47.25" x14ac:dyDescent="0.2">
      <c r="A343" s="360" t="s">
        <v>47</v>
      </c>
      <c r="B343" s="355" t="s">
        <v>171</v>
      </c>
      <c r="C343" s="356">
        <v>100</v>
      </c>
      <c r="D343" s="284">
        <f>'Ведомственная 2023'!G22</f>
        <v>1471025</v>
      </c>
    </row>
    <row r="344" spans="1:4" ht="15.75" x14ac:dyDescent="0.25">
      <c r="A344" s="389" t="s">
        <v>30</v>
      </c>
      <c r="B344" s="357" t="s">
        <v>347</v>
      </c>
      <c r="C344" s="434"/>
      <c r="D344" s="333">
        <f>D345</f>
        <v>14398081</v>
      </c>
    </row>
    <row r="345" spans="1:4" ht="15.75" x14ac:dyDescent="0.25">
      <c r="A345" s="389" t="s">
        <v>32</v>
      </c>
      <c r="B345" s="357" t="s">
        <v>348</v>
      </c>
      <c r="C345" s="434"/>
      <c r="D345" s="333">
        <f>D346</f>
        <v>14398081</v>
      </c>
    </row>
    <row r="346" spans="1:4" ht="15.75" x14ac:dyDescent="0.25">
      <c r="A346" s="550" t="s">
        <v>170</v>
      </c>
      <c r="B346" s="358" t="s">
        <v>6</v>
      </c>
      <c r="C346" s="356"/>
      <c r="D346" s="279">
        <f>D347+D348</f>
        <v>14398081</v>
      </c>
    </row>
    <row r="347" spans="1:4" ht="47.25" x14ac:dyDescent="0.2">
      <c r="A347" s="360" t="s">
        <v>47</v>
      </c>
      <c r="B347" s="358" t="s">
        <v>6</v>
      </c>
      <c r="C347" s="356">
        <v>100</v>
      </c>
      <c r="D347" s="279">
        <f>'Ведомственная 2023'!G27</f>
        <v>13753781</v>
      </c>
    </row>
    <row r="348" spans="1:4" ht="18.75" customHeight="1" x14ac:dyDescent="0.2">
      <c r="A348" s="360" t="s">
        <v>151</v>
      </c>
      <c r="B348" s="358" t="s">
        <v>6</v>
      </c>
      <c r="C348" s="356">
        <v>200</v>
      </c>
      <c r="D348" s="279">
        <f>'Ведомственная 2023'!G28</f>
        <v>644300</v>
      </c>
    </row>
    <row r="349" spans="1:4" ht="27" customHeight="1" x14ac:dyDescent="0.2">
      <c r="A349" s="296" t="s">
        <v>635</v>
      </c>
      <c r="B349" s="350" t="s">
        <v>636</v>
      </c>
      <c r="C349" s="351"/>
      <c r="D349" s="279">
        <f>D350</f>
        <v>563957</v>
      </c>
    </row>
    <row r="350" spans="1:4" ht="27" customHeight="1" x14ac:dyDescent="0.2">
      <c r="A350" s="291" t="s">
        <v>637</v>
      </c>
      <c r="B350" s="352" t="s">
        <v>638</v>
      </c>
      <c r="C350" s="351"/>
      <c r="D350" s="279">
        <f>D351</f>
        <v>563957</v>
      </c>
    </row>
    <row r="351" spans="1:4" ht="27" customHeight="1" x14ac:dyDescent="0.2">
      <c r="A351" s="291" t="s">
        <v>170</v>
      </c>
      <c r="B351" s="352" t="s">
        <v>639</v>
      </c>
      <c r="C351" s="319"/>
      <c r="D351" s="279">
        <f>D352+D353</f>
        <v>563957</v>
      </c>
    </row>
    <row r="352" spans="1:4" ht="48" customHeight="1" x14ac:dyDescent="0.2">
      <c r="A352" s="291" t="s">
        <v>47</v>
      </c>
      <c r="B352" s="352" t="s">
        <v>639</v>
      </c>
      <c r="C352" s="319">
        <v>100</v>
      </c>
      <c r="D352" s="279">
        <f>'Ведомственная 2023'!G489</f>
        <v>562157</v>
      </c>
    </row>
    <row r="353" spans="1:4" ht="24.6" customHeight="1" x14ac:dyDescent="0.2">
      <c r="A353" s="291" t="s">
        <v>151</v>
      </c>
      <c r="B353" s="352" t="s">
        <v>639</v>
      </c>
      <c r="C353" s="319">
        <v>200</v>
      </c>
      <c r="D353" s="279">
        <f>'Ведомственная 2023'!G490</f>
        <v>1800</v>
      </c>
    </row>
    <row r="354" spans="1:4" ht="31.5" x14ac:dyDescent="0.25">
      <c r="A354" s="389" t="s">
        <v>168</v>
      </c>
      <c r="B354" s="357" t="s">
        <v>345</v>
      </c>
      <c r="C354" s="434"/>
      <c r="D354" s="333">
        <f>D355</f>
        <v>966775</v>
      </c>
    </row>
    <row r="355" spans="1:4" ht="15.75" x14ac:dyDescent="0.25">
      <c r="A355" s="389" t="s">
        <v>169</v>
      </c>
      <c r="B355" s="357" t="s">
        <v>346</v>
      </c>
      <c r="C355" s="434"/>
      <c r="D355" s="333">
        <f>D356</f>
        <v>966775</v>
      </c>
    </row>
    <row r="356" spans="1:4" ht="15.75" x14ac:dyDescent="0.25">
      <c r="A356" s="550" t="s">
        <v>170</v>
      </c>
      <c r="B356" s="355" t="s">
        <v>219</v>
      </c>
      <c r="C356" s="356"/>
      <c r="D356" s="279">
        <f>D357+D358</f>
        <v>966775</v>
      </c>
    </row>
    <row r="357" spans="1:4" ht="47.25" x14ac:dyDescent="0.2">
      <c r="A357" s="360" t="s">
        <v>47</v>
      </c>
      <c r="B357" s="355" t="s">
        <v>219</v>
      </c>
      <c r="C357" s="356">
        <v>100</v>
      </c>
      <c r="D357" s="279">
        <f>'Ведомственная 2023'!G483</f>
        <v>859775</v>
      </c>
    </row>
    <row r="358" spans="1:4" ht="18.75" customHeight="1" x14ac:dyDescent="0.2">
      <c r="A358" s="360" t="s">
        <v>151</v>
      </c>
      <c r="B358" s="355" t="s">
        <v>219</v>
      </c>
      <c r="C358" s="319">
        <v>200</v>
      </c>
      <c r="D358" s="279">
        <f>'Ведомственная 2023'!G484</f>
        <v>107000</v>
      </c>
    </row>
    <row r="359" spans="1:4" ht="31.5" x14ac:dyDescent="0.2">
      <c r="A359" s="359" t="s">
        <v>54</v>
      </c>
      <c r="B359" s="357" t="s">
        <v>362</v>
      </c>
      <c r="C359" s="434"/>
      <c r="D359" s="333">
        <f>D360</f>
        <v>5617186.9699999997</v>
      </c>
    </row>
    <row r="360" spans="1:4" ht="15.75" x14ac:dyDescent="0.2">
      <c r="A360" s="296" t="s">
        <v>465</v>
      </c>
      <c r="B360" s="357" t="s">
        <v>391</v>
      </c>
      <c r="C360" s="434"/>
      <c r="D360" s="333">
        <f>D361</f>
        <v>5617186.9699999997</v>
      </c>
    </row>
    <row r="361" spans="1:4" ht="15.75" x14ac:dyDescent="0.2">
      <c r="A361" s="549" t="s">
        <v>434</v>
      </c>
      <c r="B361" s="358" t="s">
        <v>187</v>
      </c>
      <c r="C361" s="434"/>
      <c r="D361" s="333">
        <f>D362+D363</f>
        <v>5617186.9699999997</v>
      </c>
    </row>
    <row r="362" spans="1:4" ht="15.75" x14ac:dyDescent="0.2">
      <c r="A362" s="360" t="s">
        <v>255</v>
      </c>
      <c r="B362" s="358" t="s">
        <v>187</v>
      </c>
      <c r="C362" s="356">
        <v>800</v>
      </c>
      <c r="D362" s="279">
        <f>'Ведомственная 2023'!G95</f>
        <v>5543899.9699999997</v>
      </c>
    </row>
    <row r="363" spans="1:4" ht="15.75" x14ac:dyDescent="0.2">
      <c r="A363" s="360" t="s">
        <v>151</v>
      </c>
      <c r="B363" s="358" t="s">
        <v>187</v>
      </c>
      <c r="C363" s="356">
        <v>200</v>
      </c>
      <c r="D363" s="279">
        <f>'Ведомственная 2023'!G96</f>
        <v>73287</v>
      </c>
    </row>
    <row r="364" spans="1:4" ht="15.75" x14ac:dyDescent="0.2">
      <c r="A364" s="359" t="s">
        <v>31</v>
      </c>
      <c r="B364" s="357" t="s">
        <v>351</v>
      </c>
      <c r="C364" s="434"/>
      <c r="D364" s="333">
        <f>D365</f>
        <v>14552045</v>
      </c>
    </row>
    <row r="365" spans="1:4" ht="15.75" x14ac:dyDescent="0.2">
      <c r="A365" s="359" t="s">
        <v>335</v>
      </c>
      <c r="B365" s="357" t="s">
        <v>352</v>
      </c>
      <c r="C365" s="434"/>
      <c r="D365" s="333">
        <f>D366+D371+D374+D378+D380+D382+D369</f>
        <v>14552045</v>
      </c>
    </row>
    <row r="366" spans="1:4" ht="31.5" x14ac:dyDescent="0.2">
      <c r="A366" s="359" t="s">
        <v>278</v>
      </c>
      <c r="B366" s="357" t="s">
        <v>172</v>
      </c>
      <c r="C366" s="453"/>
      <c r="D366" s="328">
        <f>D367+D368</f>
        <v>334700</v>
      </c>
    </row>
    <row r="367" spans="1:4" ht="47.25" x14ac:dyDescent="0.2">
      <c r="A367" s="360" t="s">
        <v>47</v>
      </c>
      <c r="B367" s="358" t="s">
        <v>172</v>
      </c>
      <c r="C367" s="356">
        <v>100</v>
      </c>
      <c r="D367" s="279">
        <f>'Ведомственная 2023'!G39</f>
        <v>328500</v>
      </c>
    </row>
    <row r="368" spans="1:4" ht="21" customHeight="1" x14ac:dyDescent="0.2">
      <c r="A368" s="360" t="s">
        <v>151</v>
      </c>
      <c r="B368" s="358" t="s">
        <v>172</v>
      </c>
      <c r="C368" s="356">
        <v>200</v>
      </c>
      <c r="D368" s="279">
        <f>'Ведомственная 2023'!G40</f>
        <v>6200</v>
      </c>
    </row>
    <row r="369" spans="1:4" ht="21" customHeight="1" x14ac:dyDescent="0.25">
      <c r="A369" s="457" t="s">
        <v>170</v>
      </c>
      <c r="B369" s="298" t="s">
        <v>847</v>
      </c>
      <c r="C369" s="356"/>
      <c r="D369" s="279">
        <f>D370</f>
        <v>29129</v>
      </c>
    </row>
    <row r="370" spans="1:4" ht="21" customHeight="1" x14ac:dyDescent="0.2">
      <c r="A370" s="291" t="s">
        <v>47</v>
      </c>
      <c r="B370" s="298" t="s">
        <v>847</v>
      </c>
      <c r="C370" s="356">
        <v>100</v>
      </c>
      <c r="D370" s="279">
        <f>'Ведомственная 2023'!G42</f>
        <v>29129</v>
      </c>
    </row>
    <row r="371" spans="1:4" ht="36" customHeight="1" x14ac:dyDescent="0.2">
      <c r="A371" s="548" t="s">
        <v>843</v>
      </c>
      <c r="B371" s="298" t="s">
        <v>216</v>
      </c>
      <c r="C371" s="287"/>
      <c r="D371" s="328">
        <f>D372+D373</f>
        <v>1366000</v>
      </c>
    </row>
    <row r="372" spans="1:4" ht="53.25" customHeight="1" x14ac:dyDescent="0.2">
      <c r="A372" s="360" t="s">
        <v>47</v>
      </c>
      <c r="B372" s="294" t="s">
        <v>216</v>
      </c>
      <c r="C372" s="319">
        <v>100</v>
      </c>
      <c r="D372" s="279">
        <f>'Ведомственная 2023'!G100</f>
        <v>1015000</v>
      </c>
    </row>
    <row r="373" spans="1:4" ht="18" customHeight="1" x14ac:dyDescent="0.2">
      <c r="A373" s="360" t="s">
        <v>151</v>
      </c>
      <c r="B373" s="294" t="s">
        <v>216</v>
      </c>
      <c r="C373" s="319">
        <v>200</v>
      </c>
      <c r="D373" s="279">
        <f>'Ведомственная 2023'!G101</f>
        <v>351000</v>
      </c>
    </row>
    <row r="374" spans="1:4" ht="19.5" customHeight="1" x14ac:dyDescent="0.2">
      <c r="A374" s="359" t="s">
        <v>157</v>
      </c>
      <c r="B374" s="298" t="s">
        <v>188</v>
      </c>
      <c r="C374" s="519"/>
      <c r="D374" s="328">
        <f>D375+D376+D377</f>
        <v>12281046</v>
      </c>
    </row>
    <row r="375" spans="1:4" ht="51.75" customHeight="1" x14ac:dyDescent="0.2">
      <c r="A375" s="360" t="s">
        <v>47</v>
      </c>
      <c r="B375" s="294" t="s">
        <v>188</v>
      </c>
      <c r="C375" s="518" t="s">
        <v>160</v>
      </c>
      <c r="D375" s="279">
        <f>'Ведомственная 2023'!G103</f>
        <v>8380375</v>
      </c>
    </row>
    <row r="376" spans="1:4" ht="18" customHeight="1" x14ac:dyDescent="0.2">
      <c r="A376" s="360" t="s">
        <v>151</v>
      </c>
      <c r="B376" s="294" t="s">
        <v>188</v>
      </c>
      <c r="C376" s="518" t="s">
        <v>161</v>
      </c>
      <c r="D376" s="279">
        <f>'Ведомственная 2023'!G104</f>
        <v>3853579</v>
      </c>
    </row>
    <row r="377" spans="1:4" ht="18" customHeight="1" x14ac:dyDescent="0.2">
      <c r="A377" s="360" t="s">
        <v>255</v>
      </c>
      <c r="B377" s="294" t="s">
        <v>188</v>
      </c>
      <c r="C377" s="518" t="s">
        <v>154</v>
      </c>
      <c r="D377" s="279">
        <f>'Ведомственная 2023'!G105</f>
        <v>47092</v>
      </c>
    </row>
    <row r="378" spans="1:4" ht="18" customHeight="1" x14ac:dyDescent="0.25">
      <c r="A378" s="547" t="s">
        <v>53</v>
      </c>
      <c r="B378" s="298" t="s">
        <v>189</v>
      </c>
      <c r="C378" s="287"/>
      <c r="D378" s="328">
        <f>D379</f>
        <v>170000</v>
      </c>
    </row>
    <row r="379" spans="1:4" ht="18" customHeight="1" x14ac:dyDescent="0.2">
      <c r="A379" s="360" t="s">
        <v>151</v>
      </c>
      <c r="B379" s="294" t="s">
        <v>189</v>
      </c>
      <c r="C379" s="319">
        <v>200</v>
      </c>
      <c r="D379" s="279">
        <f>'Ведомственная 2023'!G107+'Ведомственная 2023'!G495</f>
        <v>170000</v>
      </c>
    </row>
    <row r="380" spans="1:4" ht="18" customHeight="1" x14ac:dyDescent="0.2">
      <c r="A380" s="359" t="s">
        <v>842</v>
      </c>
      <c r="B380" s="298" t="s">
        <v>841</v>
      </c>
      <c r="C380" s="351"/>
      <c r="D380" s="328">
        <f>D381</f>
        <v>309070</v>
      </c>
    </row>
    <row r="381" spans="1:4" ht="18" customHeight="1" x14ac:dyDescent="0.2">
      <c r="A381" s="445" t="s">
        <v>274</v>
      </c>
      <c r="B381" s="294" t="s">
        <v>841</v>
      </c>
      <c r="C381" s="319">
        <v>500</v>
      </c>
      <c r="D381" s="279">
        <f>'Ведомственная 2023'!G109</f>
        <v>309070</v>
      </c>
    </row>
    <row r="382" spans="1:4" ht="18" customHeight="1" x14ac:dyDescent="0.2">
      <c r="A382" s="359" t="s">
        <v>775</v>
      </c>
      <c r="B382" s="298" t="s">
        <v>774</v>
      </c>
      <c r="C382" s="351"/>
      <c r="D382" s="328">
        <f>D383</f>
        <v>62100</v>
      </c>
    </row>
    <row r="383" spans="1:4" ht="18" customHeight="1" x14ac:dyDescent="0.2">
      <c r="A383" s="445" t="s">
        <v>274</v>
      </c>
      <c r="B383" s="294" t="s">
        <v>774</v>
      </c>
      <c r="C383" s="319">
        <v>500</v>
      </c>
      <c r="D383" s="279">
        <f>'Ведомственная 2023'!G259</f>
        <v>62100</v>
      </c>
    </row>
    <row r="384" spans="1:4" ht="18" customHeight="1" x14ac:dyDescent="0.2">
      <c r="A384" s="298" t="s">
        <v>128</v>
      </c>
      <c r="B384" s="298" t="s">
        <v>356</v>
      </c>
      <c r="C384" s="319"/>
      <c r="D384" s="328">
        <f>D385</f>
        <v>400000</v>
      </c>
    </row>
    <row r="385" spans="1:4" ht="18" customHeight="1" x14ac:dyDescent="0.2">
      <c r="A385" s="277" t="s">
        <v>5</v>
      </c>
      <c r="B385" s="298" t="s">
        <v>357</v>
      </c>
      <c r="C385" s="319"/>
      <c r="D385" s="328">
        <f>D386</f>
        <v>400000</v>
      </c>
    </row>
    <row r="386" spans="1:4" ht="15.75" x14ac:dyDescent="0.25">
      <c r="A386" s="546" t="s">
        <v>5</v>
      </c>
      <c r="B386" s="357" t="s">
        <v>173</v>
      </c>
      <c r="C386" s="453"/>
      <c r="D386" s="328">
        <f>D387</f>
        <v>400000</v>
      </c>
    </row>
    <row r="387" spans="1:4" ht="15.75" x14ac:dyDescent="0.2">
      <c r="A387" s="360" t="s">
        <v>255</v>
      </c>
      <c r="B387" s="358" t="s">
        <v>173</v>
      </c>
      <c r="C387" s="356">
        <v>800</v>
      </c>
      <c r="D387" s="279">
        <f>'Ведомственная 2023'!G47</f>
        <v>400000</v>
      </c>
    </row>
    <row r="388" spans="1:4" ht="30.6" customHeight="1" x14ac:dyDescent="0.25">
      <c r="A388" s="298" t="s">
        <v>665</v>
      </c>
      <c r="B388" s="298" t="s">
        <v>668</v>
      </c>
      <c r="C388" s="351"/>
      <c r="D388" s="545">
        <f>D389</f>
        <v>9989013</v>
      </c>
    </row>
    <row r="389" spans="1:4" ht="32.450000000000003" customHeight="1" x14ac:dyDescent="0.25">
      <c r="A389" s="298" t="s">
        <v>666</v>
      </c>
      <c r="B389" s="298" t="s">
        <v>669</v>
      </c>
      <c r="C389" s="351"/>
      <c r="D389" s="545">
        <f>D390</f>
        <v>9989013</v>
      </c>
    </row>
    <row r="390" spans="1:4" ht="28.9" customHeight="1" x14ac:dyDescent="0.25">
      <c r="A390" s="296" t="s">
        <v>157</v>
      </c>
      <c r="B390" s="298" t="s">
        <v>667</v>
      </c>
      <c r="C390" s="351"/>
      <c r="D390" s="545">
        <f>D391+D392</f>
        <v>9989013</v>
      </c>
    </row>
    <row r="391" spans="1:4" ht="47.25" x14ac:dyDescent="0.25">
      <c r="A391" s="291" t="s">
        <v>47</v>
      </c>
      <c r="B391" s="294" t="s">
        <v>667</v>
      </c>
      <c r="C391" s="319">
        <v>100</v>
      </c>
      <c r="D391" s="544">
        <f>'Ведомственная 2023'!G113</f>
        <v>9483477</v>
      </c>
    </row>
    <row r="392" spans="1:4" ht="15.75" x14ac:dyDescent="0.25">
      <c r="A392" s="291" t="s">
        <v>151</v>
      </c>
      <c r="B392" s="294" t="s">
        <v>667</v>
      </c>
      <c r="C392" s="319">
        <v>200</v>
      </c>
      <c r="D392" s="544">
        <f>'Ведомственная 2023'!G114</f>
        <v>505536</v>
      </c>
    </row>
  </sheetData>
  <autoFilter ref="B9:C392"/>
  <mergeCells count="3">
    <mergeCell ref="A5:D5"/>
    <mergeCell ref="A6:D6"/>
    <mergeCell ref="B2:D3"/>
  </mergeCells>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15</vt:i4>
      </vt:variant>
    </vt:vector>
  </HeadingPairs>
  <TitlesOfParts>
    <vt:vector size="25" baseType="lpstr">
      <vt:lpstr>источники 2023</vt:lpstr>
      <vt:lpstr>источники 24-25</vt:lpstr>
      <vt:lpstr>Доходы 2023</vt:lpstr>
      <vt:lpstr>Доходы 24-25</vt:lpstr>
      <vt:lpstr>РзПр 2023</vt:lpstr>
      <vt:lpstr>РзПр 24-25</vt:lpstr>
      <vt:lpstr>Ведомственная 2023</vt:lpstr>
      <vt:lpstr>Ведомственная 24-25</vt:lpstr>
      <vt:lpstr>Программы 2023</vt:lpstr>
      <vt:lpstr>Программы 23-24</vt:lpstr>
      <vt:lpstr>'Ведомственная 2023'!Заголовки_для_печати</vt:lpstr>
      <vt:lpstr>'Доходы 2023'!Заголовки_для_печати</vt:lpstr>
      <vt:lpstr>'Доходы 24-25'!Заголовки_для_печати</vt:lpstr>
      <vt:lpstr>'Программы 2023'!Заголовки_для_печати</vt:lpstr>
      <vt:lpstr>'РзПр 2023'!Заголовки_для_печати</vt:lpstr>
      <vt:lpstr>'Ведомственная 2023'!Область_печати</vt:lpstr>
      <vt:lpstr>'Ведомственная 24-25'!Область_печати</vt:lpstr>
      <vt:lpstr>'Доходы 2023'!Область_печати</vt:lpstr>
      <vt:lpstr>'Доходы 24-25'!Область_печати</vt:lpstr>
      <vt:lpstr>'источники 2023'!Область_печати</vt:lpstr>
      <vt:lpstr>'источники 24-25'!Область_печати</vt:lpstr>
      <vt:lpstr>'Программы 2023'!Область_печати</vt:lpstr>
      <vt:lpstr>'Программы 23-24'!Область_печати</vt:lpstr>
      <vt:lpstr>'РзПр 2023'!Область_печати</vt:lpstr>
      <vt:lpstr>'РзПр 24-25'!Область_печати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SA</cp:lastModifiedBy>
  <cp:lastPrinted>2022-11-16T12:11:32Z</cp:lastPrinted>
  <dcterms:created xsi:type="dcterms:W3CDTF">2006-02-22T11:09:57Z</dcterms:created>
  <dcterms:modified xsi:type="dcterms:W3CDTF">2023-03-23T11:55:28Z</dcterms:modified>
</cp:coreProperties>
</file>